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<sst xmlns="http://schemas.openxmlformats.org/spreadsheetml/2006/main" count="1473" uniqueCount="639">
  <si>
    <t>Back#</t>
  </si>
  <si>
    <t>Horse</t>
  </si>
  <si>
    <t>Sire</t>
  </si>
  <si>
    <t>Dam</t>
  </si>
  <si>
    <t>First</t>
  </si>
  <si>
    <t>Last</t>
  </si>
  <si>
    <t>Unnamed</t>
  </si>
  <si>
    <t>Kid Coolsified</t>
  </si>
  <si>
    <t>Ms Kid Te Clu</t>
  </si>
  <si>
    <t>Kelli</t>
  </si>
  <si>
    <t>Jensen</t>
  </si>
  <si>
    <t>Heins</t>
  </si>
  <si>
    <t>DC Precision</t>
  </si>
  <si>
    <t>Sierra Te Feller</t>
  </si>
  <si>
    <t>Dusty</t>
  </si>
  <si>
    <t>Feller</t>
  </si>
  <si>
    <t>Maxxis</t>
  </si>
  <si>
    <t>Ima Magnolia Supreme</t>
  </si>
  <si>
    <t>Robert</t>
  </si>
  <si>
    <t>Menker</t>
  </si>
  <si>
    <t>TF Romeo</t>
  </si>
  <si>
    <t/>
  </si>
  <si>
    <t>Exxactly</t>
  </si>
  <si>
    <t>Mr Elusive</t>
  </si>
  <si>
    <t>She Wears The Skirt</t>
  </si>
  <si>
    <t>Gi Gi Wood</t>
  </si>
  <si>
    <t>Davis</t>
  </si>
  <si>
    <t>Tailored</t>
  </si>
  <si>
    <t>Self Employed</t>
  </si>
  <si>
    <t>Mr Casanovas Beauty</t>
  </si>
  <si>
    <t>Laura</t>
  </si>
  <si>
    <t>Pending</t>
  </si>
  <si>
    <t>A Radiant Image</t>
  </si>
  <si>
    <t>A Major Princess</t>
  </si>
  <si>
    <t>Gail</t>
  </si>
  <si>
    <t>Landis</t>
  </si>
  <si>
    <t>E Street</t>
  </si>
  <si>
    <t>Cindys Lucke Te</t>
  </si>
  <si>
    <t>Perniciaro</t>
  </si>
  <si>
    <t>Fabio Zini</t>
  </si>
  <si>
    <t>Surely An Image</t>
  </si>
  <si>
    <t>Connie</t>
  </si>
  <si>
    <t>Caribbean Legacy</t>
  </si>
  <si>
    <t>Caribbean Kid</t>
  </si>
  <si>
    <t>Irwins Cool La La</t>
  </si>
  <si>
    <t>Randy</t>
  </si>
  <si>
    <t>Myers</t>
  </si>
  <si>
    <t>BH The Headliner</t>
  </si>
  <si>
    <t>Youcan Spotme Imcool</t>
  </si>
  <si>
    <t>Dian</t>
  </si>
  <si>
    <t>Main</t>
  </si>
  <si>
    <t>Pure Dynamic</t>
  </si>
  <si>
    <t>Fancy Little Luna</t>
  </si>
  <si>
    <t>Marie</t>
  </si>
  <si>
    <t>Richard</t>
  </si>
  <si>
    <t>CW Sensation</t>
  </si>
  <si>
    <t>Its Kid To You</t>
  </si>
  <si>
    <t>Sassaroanie</t>
  </si>
  <si>
    <t>Risty</t>
  </si>
  <si>
    <t>Schmidt</t>
  </si>
  <si>
    <t>Taneysha</t>
  </si>
  <si>
    <t>Kid Knockout</t>
  </si>
  <si>
    <t>Excloosierra</t>
  </si>
  <si>
    <t>Arcadia Farm</t>
  </si>
  <si>
    <t>Pep N Peep</t>
  </si>
  <si>
    <t>Im Super Supreme</t>
  </si>
  <si>
    <t>Tom</t>
  </si>
  <si>
    <t>Stubleski</t>
  </si>
  <si>
    <t>Miss Defyable</t>
  </si>
  <si>
    <t>The Preference</t>
  </si>
  <si>
    <t>Miss Traditions</t>
  </si>
  <si>
    <t>Delbert</t>
  </si>
  <si>
    <t>Hostetler</t>
  </si>
  <si>
    <t>Coollusive</t>
  </si>
  <si>
    <t>Tierra Cotta</t>
  </si>
  <si>
    <t>Thomas J.</t>
  </si>
  <si>
    <t>Culler</t>
  </si>
  <si>
    <t>The Exceptional One</t>
  </si>
  <si>
    <t>Something Like This</t>
  </si>
  <si>
    <t>Blondrageous</t>
  </si>
  <si>
    <t>Ziprageous</t>
  </si>
  <si>
    <t>Daisy Rayann</t>
  </si>
  <si>
    <t>Jill</t>
  </si>
  <si>
    <t>Finley</t>
  </si>
  <si>
    <t>Blue Eyes Surprise</t>
  </si>
  <si>
    <t>Mr Sinatra</t>
  </si>
  <si>
    <t>Kids Classical Rose</t>
  </si>
  <si>
    <t>Cynthia &amp; Donald</t>
  </si>
  <si>
    <t>Lindsey</t>
  </si>
  <si>
    <t>Kup Cakz</t>
  </si>
  <si>
    <t>Grand Slam Touchdown</t>
  </si>
  <si>
    <t>Gold Temptation</t>
  </si>
  <si>
    <t>MDS Yella Cruiser</t>
  </si>
  <si>
    <t>Shez Lookin Radiant</t>
  </si>
  <si>
    <t>Get A Good Look Mr</t>
  </si>
  <si>
    <t>Judy</t>
  </si>
  <si>
    <t>Radiance Of Kid</t>
  </si>
  <si>
    <t>Sheza Fancy Tai</t>
  </si>
  <si>
    <t>Vance</t>
  </si>
  <si>
    <t>Intent</t>
  </si>
  <si>
    <t>CK Kid</t>
  </si>
  <si>
    <t>NW Concrete Kid</t>
  </si>
  <si>
    <t>Michael &amp; Suzanne</t>
  </si>
  <si>
    <t>Cramer</t>
  </si>
  <si>
    <t>Chevrolatte</t>
  </si>
  <si>
    <t>OHK Krymsun Zip</t>
  </si>
  <si>
    <t>Sucha Fine Time</t>
  </si>
  <si>
    <t>Christa</t>
  </si>
  <si>
    <t>Baldwin</t>
  </si>
  <si>
    <t>Floozie</t>
  </si>
  <si>
    <t>Statutory</t>
  </si>
  <si>
    <t>Kids Dixie Dream</t>
  </si>
  <si>
    <t>Kens Barbie Doll</t>
  </si>
  <si>
    <t>JMK Malibu Ken</t>
  </si>
  <si>
    <t>Rumor Of A Mister</t>
  </si>
  <si>
    <t>Jim</t>
  </si>
  <si>
    <t>Schelb</t>
  </si>
  <si>
    <t>Shez Got Preference</t>
  </si>
  <si>
    <t>PJ Prophets Victory</t>
  </si>
  <si>
    <t>Claude</t>
  </si>
  <si>
    <t>Paquette</t>
  </si>
  <si>
    <t>Ms Designer Genes</t>
  </si>
  <si>
    <t>Invest In My Pizzazz</t>
  </si>
  <si>
    <t>Tai A Yella Ribbon</t>
  </si>
  <si>
    <t>My Radiant Valentine</t>
  </si>
  <si>
    <t>Hoosier Preference</t>
  </si>
  <si>
    <t>Hoosier Conclusion</t>
  </si>
  <si>
    <t>Happy Hour</t>
  </si>
  <si>
    <t>Image of Kid</t>
  </si>
  <si>
    <t>Design N Lace</t>
  </si>
  <si>
    <t>Margaret</t>
  </si>
  <si>
    <t>Cole</t>
  </si>
  <si>
    <t>One Coolsified Kid</t>
  </si>
  <si>
    <t>Miss Tuff Tina</t>
  </si>
  <si>
    <t>Daniels</t>
  </si>
  <si>
    <t>Only Til Midnight</t>
  </si>
  <si>
    <t>Innovation Only</t>
  </si>
  <si>
    <t>Easy Pleasy Storey</t>
  </si>
  <si>
    <t>Debra</t>
  </si>
  <si>
    <t>Bobeldyk</t>
  </si>
  <si>
    <t>Art I Pricey</t>
  </si>
  <si>
    <t>Artful Investment</t>
  </si>
  <si>
    <t>Dudes Date</t>
  </si>
  <si>
    <t>Ashlee</t>
  </si>
  <si>
    <t>Waier</t>
  </si>
  <si>
    <t>My Vintage Mercedes</t>
  </si>
  <si>
    <t>A Vintage Version</t>
  </si>
  <si>
    <t>Zippin My Mercedes</t>
  </si>
  <si>
    <t>Renee</t>
  </si>
  <si>
    <t>Holstege</t>
  </si>
  <si>
    <t>Hilfiger Im Cute</t>
  </si>
  <si>
    <t>Charlie Hilfiger</t>
  </si>
  <si>
    <t>Call Me Ms Ohara</t>
  </si>
  <si>
    <t>Dawn</t>
  </si>
  <si>
    <t>Campbell</t>
  </si>
  <si>
    <t>Mac N Zipple</t>
  </si>
  <si>
    <t>Prinzziple</t>
  </si>
  <si>
    <t>Miss Utah Black Mac</t>
  </si>
  <si>
    <t>Lori</t>
  </si>
  <si>
    <t>Lawrence</t>
  </si>
  <si>
    <t>Banking On Interest</t>
  </si>
  <si>
    <t>Pine Interest</t>
  </si>
  <si>
    <t>Miss Moly Mac Bea</t>
  </si>
  <si>
    <t>Clay</t>
  </si>
  <si>
    <t>Royder</t>
  </si>
  <si>
    <t>Hez Purely Dynamic</t>
  </si>
  <si>
    <t>Investment Royalty</t>
  </si>
  <si>
    <t>Roma</t>
  </si>
  <si>
    <t>Thomson</t>
  </si>
  <si>
    <t>Lota Potential Lil</t>
  </si>
  <si>
    <t>Gota Lota Potential</t>
  </si>
  <si>
    <t>Ms Papa Pine Gremlin</t>
  </si>
  <si>
    <t>Stacey</t>
  </si>
  <si>
    <t>Stoll</t>
  </si>
  <si>
    <t>Lazy Loper</t>
  </si>
  <si>
    <t>Whole Lotta Lazy</t>
  </si>
  <si>
    <t>Lopin N Zippin</t>
  </si>
  <si>
    <t>Kathy</t>
  </si>
  <si>
    <t>Forsythe</t>
  </si>
  <si>
    <t>GSF Just Potential</t>
  </si>
  <si>
    <t>Gota Lota Potentialf</t>
  </si>
  <si>
    <t>Counts Just Joan</t>
  </si>
  <si>
    <t>Sondra</t>
  </si>
  <si>
    <t>House</t>
  </si>
  <si>
    <t>Ima Rockin Goodbar</t>
  </si>
  <si>
    <t>HH Red Rock</t>
  </si>
  <si>
    <t>Principle Allure</t>
  </si>
  <si>
    <t>Tiffany</t>
  </si>
  <si>
    <t>Hooper</t>
  </si>
  <si>
    <t>Shannon</t>
  </si>
  <si>
    <t>Dekun</t>
  </si>
  <si>
    <t>Certain Sensation</t>
  </si>
  <si>
    <t>Certain Potential</t>
  </si>
  <si>
    <t>Zip Likes Blonds</t>
  </si>
  <si>
    <t>Jean</t>
  </si>
  <si>
    <t>Robotham</t>
  </si>
  <si>
    <t>Too Cold To Sleep</t>
  </si>
  <si>
    <t>Too Sleepy To Zip</t>
  </si>
  <si>
    <t>ZF Uptown Girl</t>
  </si>
  <si>
    <t>Shelley</t>
  </si>
  <si>
    <t>Donovan</t>
  </si>
  <si>
    <t>Mr User Friendly</t>
  </si>
  <si>
    <t>Allocate Your Assets</t>
  </si>
  <si>
    <t>A Duplicated Star</t>
  </si>
  <si>
    <t>Rebecca</t>
  </si>
  <si>
    <t>Certifiably Natural</t>
  </si>
  <si>
    <t>Natural Iron</t>
  </si>
  <si>
    <t>Mysisterscertifable</t>
  </si>
  <si>
    <t>A Party For Certain</t>
  </si>
  <si>
    <t>Invited By The Lady</t>
  </si>
  <si>
    <t>Kyle</t>
  </si>
  <si>
    <t>Brenner</t>
  </si>
  <si>
    <t>Hez Silky Too</t>
  </si>
  <si>
    <t>Zippo Jack Bar</t>
  </si>
  <si>
    <t>Don’t Toot My Horns</t>
  </si>
  <si>
    <t>Hedy</t>
  </si>
  <si>
    <t>Levin</t>
  </si>
  <si>
    <t>GoodCowboyMargarita</t>
  </si>
  <si>
    <t>Zippos Mr Good Bar</t>
  </si>
  <si>
    <t>One Potent Margarita</t>
  </si>
  <si>
    <t>Crosby</t>
  </si>
  <si>
    <t>Boyd</t>
  </si>
  <si>
    <t>With No Regrets</t>
  </si>
  <si>
    <t>Invitation Only</t>
  </si>
  <si>
    <t>Chips Shy Wendy</t>
  </si>
  <si>
    <t>Alexandra</t>
  </si>
  <si>
    <t>Nickolai</t>
  </si>
  <si>
    <t>Diana</t>
  </si>
  <si>
    <t>Midgley</t>
  </si>
  <si>
    <t>Blazed And Amazed</t>
  </si>
  <si>
    <t>Blazing Hot</t>
  </si>
  <si>
    <t>Such Good Potential</t>
  </si>
  <si>
    <t>Lope Lazy Lope</t>
  </si>
  <si>
    <t>Zip Zap And Snap</t>
  </si>
  <si>
    <t>Sherman</t>
  </si>
  <si>
    <t>Mo Jo Jones</t>
  </si>
  <si>
    <t>Zippos Mo Jo</t>
  </si>
  <si>
    <t>Jackie</t>
  </si>
  <si>
    <t>Perry</t>
  </si>
  <si>
    <t>Leaguers Shadow</t>
  </si>
  <si>
    <t>Sleep The Nite Away</t>
  </si>
  <si>
    <t>Hot Nights Sugar</t>
  </si>
  <si>
    <t>Scott</t>
  </si>
  <si>
    <t>Nemeth</t>
  </si>
  <si>
    <t>Cierras Zip</t>
  </si>
  <si>
    <t>To Sleepy To Zip</t>
  </si>
  <si>
    <t>Cierrasistable</t>
  </si>
  <si>
    <t>Carol</t>
  </si>
  <si>
    <t>O'Boyle</t>
  </si>
  <si>
    <t>Kid Krymsun</t>
  </si>
  <si>
    <t>One Hot Krymsun</t>
  </si>
  <si>
    <t>Lotsa Good Potential</t>
  </si>
  <si>
    <t>Lisa</t>
  </si>
  <si>
    <t>Schrader</t>
  </si>
  <si>
    <t>Charles</t>
  </si>
  <si>
    <t>Pass Me The Sweets</t>
  </si>
  <si>
    <t>Art I Sweet</t>
  </si>
  <si>
    <t>Patent Lether Passer</t>
  </si>
  <si>
    <t>Anita</t>
  </si>
  <si>
    <t>Darnell</t>
  </si>
  <si>
    <t>Oh So McDreamy</t>
  </si>
  <si>
    <t>Hot N Blazing</t>
  </si>
  <si>
    <t>Suzannah Solo</t>
  </si>
  <si>
    <t>Thad</t>
  </si>
  <si>
    <t>Rockin Hotrod</t>
  </si>
  <si>
    <t>Hocus Pocus Hotrod</t>
  </si>
  <si>
    <t>Rockin On The Rail</t>
  </si>
  <si>
    <t>Lauren</t>
  </si>
  <si>
    <t>Newhouse</t>
  </si>
  <si>
    <t>Allocate Your Best</t>
  </si>
  <si>
    <t>Miss Laurentides</t>
  </si>
  <si>
    <t>Zeitler</t>
  </si>
  <si>
    <t>Hez Dun Zippin</t>
  </si>
  <si>
    <t>Sweet Leaguer</t>
  </si>
  <si>
    <t>Jannas Lil Zipper</t>
  </si>
  <si>
    <t>Kerry</t>
  </si>
  <si>
    <t>Scripps</t>
  </si>
  <si>
    <t>Ima Natural Iron</t>
  </si>
  <si>
    <t>Miss Certifiable</t>
  </si>
  <si>
    <t>Nancy</t>
  </si>
  <si>
    <t>Wilkerson</t>
  </si>
  <si>
    <t>A Blazin Hot Leaguer</t>
  </si>
  <si>
    <t>Sweet Leaguer Chip</t>
  </si>
  <si>
    <t>Dave</t>
  </si>
  <si>
    <t>Zister</t>
  </si>
  <si>
    <t>Let Good Times Roll</t>
  </si>
  <si>
    <t>Good Time To Shine</t>
  </si>
  <si>
    <t>Don’t Skip Flashy Zip</t>
  </si>
  <si>
    <t>Madison</t>
  </si>
  <si>
    <t>Darr</t>
  </si>
  <si>
    <t>Collectin Chex</t>
  </si>
  <si>
    <t>Zippo Pine Chex</t>
  </si>
  <si>
    <t>Tears To You</t>
  </si>
  <si>
    <t>An Absolute Good Guy</t>
  </si>
  <si>
    <t>Absolute Investment</t>
  </si>
  <si>
    <t>Goodbye City Life</t>
  </si>
  <si>
    <t>Rhonda</t>
  </si>
  <si>
    <t>Cowsill</t>
  </si>
  <si>
    <t>Image Of You</t>
  </si>
  <si>
    <t>Barpassers Image</t>
  </si>
  <si>
    <t>Winsome Pat Star</t>
  </si>
  <si>
    <t>Terri</t>
  </si>
  <si>
    <t>Shoemaker</t>
  </si>
  <si>
    <t>Im Really Certain</t>
  </si>
  <si>
    <t>Chips Original Cooki</t>
  </si>
  <si>
    <t>A Sweet Version</t>
  </si>
  <si>
    <t>Sweet N Petite 006</t>
  </si>
  <si>
    <t>Dori</t>
  </si>
  <si>
    <t>Lehman</t>
  </si>
  <si>
    <t>Im A Natural Detail</t>
  </si>
  <si>
    <t>Last Detail</t>
  </si>
  <si>
    <t>A Natural Attraction</t>
  </si>
  <si>
    <t>Samantha</t>
  </si>
  <si>
    <t>Chiodo</t>
  </si>
  <si>
    <t>Dynamic Details</t>
  </si>
  <si>
    <t>A Dynamic Lover</t>
  </si>
  <si>
    <t>Murray</t>
  </si>
  <si>
    <t>Caught Ya Sleepin</t>
  </si>
  <si>
    <t>Shania Gold</t>
  </si>
  <si>
    <t>Marla</t>
  </si>
  <si>
    <t>Dais</t>
  </si>
  <si>
    <t>Dancin In My Sleep</t>
  </si>
  <si>
    <t>Ready To Dance</t>
  </si>
  <si>
    <t>CYA Got Stuff To Do</t>
  </si>
  <si>
    <t>Reds Double Stuff</t>
  </si>
  <si>
    <t>Daly Magic</t>
  </si>
  <si>
    <t>Lori &amp; Don</t>
  </si>
  <si>
    <t>Wheeler</t>
  </si>
  <si>
    <t>Vested Pine</t>
  </si>
  <si>
    <t>Kiss Me Im Awesome</t>
  </si>
  <si>
    <t>Mary Ann</t>
  </si>
  <si>
    <t>Etchison</t>
  </si>
  <si>
    <t>Coolest Rockster</t>
  </si>
  <si>
    <t>Rockster</t>
  </si>
  <si>
    <t>Graced By Te</t>
  </si>
  <si>
    <t>Stephen</t>
  </si>
  <si>
    <t>Farley</t>
  </si>
  <si>
    <t>Im Kiddin</t>
  </si>
  <si>
    <t>An Awesome Pose</t>
  </si>
  <si>
    <t>John</t>
  </si>
  <si>
    <t>Peck</t>
  </si>
  <si>
    <t>TF Play To Win</t>
  </si>
  <si>
    <t>Bonnies Play Girl</t>
  </si>
  <si>
    <t>Tees Supermodel</t>
  </si>
  <si>
    <t>Tees Legacy</t>
  </si>
  <si>
    <t>Miss Windfall</t>
  </si>
  <si>
    <t>Patricia</t>
  </si>
  <si>
    <t>Trapp</t>
  </si>
  <si>
    <t>Image Matters</t>
  </si>
  <si>
    <t>Shes A Soft Sierra</t>
  </si>
  <si>
    <t>Firman</t>
  </si>
  <si>
    <t>Yoder</t>
  </si>
  <si>
    <t>Sweet Dreams Cruiser</t>
  </si>
  <si>
    <t>Jackies Sweet Dreams</t>
  </si>
  <si>
    <t>Miss Me Twice</t>
  </si>
  <si>
    <t>Miss Me Zip</t>
  </si>
  <si>
    <t>Stephanie</t>
  </si>
  <si>
    <t>Gill</t>
  </si>
  <si>
    <t>GSF Socks N Tails</t>
  </si>
  <si>
    <t>Coats N Tails</t>
  </si>
  <si>
    <t>A Lil Party Required</t>
  </si>
  <si>
    <t>RSVP Required</t>
  </si>
  <si>
    <t>Puttin On My Partyhat</t>
  </si>
  <si>
    <t>Impressive Glamour Girl</t>
  </si>
  <si>
    <t>Tardee McTiger</t>
  </si>
  <si>
    <t>Skips Cool Lady</t>
  </si>
  <si>
    <t>Closser</t>
  </si>
  <si>
    <t>DKS Braveart</t>
  </si>
  <si>
    <t>Don’t Skip My Charm</t>
  </si>
  <si>
    <t>Top Hat Edge</t>
  </si>
  <si>
    <t>Don’t Skip My Kiss</t>
  </si>
  <si>
    <t>Sheez Louise</t>
  </si>
  <si>
    <t>Absolute Impulse</t>
  </si>
  <si>
    <t>Tami</t>
  </si>
  <si>
    <t>Napier</t>
  </si>
  <si>
    <t>Twisted Shadow Rapper</t>
  </si>
  <si>
    <t>Rapsadees In Gold</t>
  </si>
  <si>
    <t>Harry Hilfiger</t>
  </si>
  <si>
    <t>Zips Smooth Sally</t>
  </si>
  <si>
    <t>John &amp; Rebecca</t>
  </si>
  <si>
    <t>Traxler</t>
  </si>
  <si>
    <t>CertainToBeElegant</t>
  </si>
  <si>
    <t>Effortless Elegance</t>
  </si>
  <si>
    <t>Holly</t>
  </si>
  <si>
    <t>Hannewyk</t>
  </si>
  <si>
    <t>Soever Artful</t>
  </si>
  <si>
    <t>Easter Bunny Delite</t>
  </si>
  <si>
    <t>Amy</t>
  </si>
  <si>
    <t>Baker</t>
  </si>
  <si>
    <t>Shes Pure And Fancy</t>
  </si>
  <si>
    <t>Sweet Talkin Johnnie</t>
  </si>
  <si>
    <t>Sweet Talkin Chip</t>
  </si>
  <si>
    <t>Beaus Strawberry</t>
  </si>
  <si>
    <t>Carey</t>
  </si>
  <si>
    <t>Uncensored Version</t>
  </si>
  <si>
    <t>Zippos Back In Black</t>
  </si>
  <si>
    <t>Red Hot Version</t>
  </si>
  <si>
    <t>Keith &amp; Jennifer</t>
  </si>
  <si>
    <t>UF Lord Im Lethal</t>
  </si>
  <si>
    <t>Lethal Persuasion</t>
  </si>
  <si>
    <t>Don’t Tell Mom</t>
  </si>
  <si>
    <t xml:space="preserve">Len </t>
  </si>
  <si>
    <t>Robare</t>
  </si>
  <si>
    <t>Exhibitor</t>
  </si>
  <si>
    <t>Total Pbk</t>
  </si>
  <si>
    <t>4 entered, 3 shown</t>
  </si>
  <si>
    <t>F2 Jr Weanling Colts</t>
  </si>
  <si>
    <t xml:space="preserve"> </t>
  </si>
  <si>
    <t>F1 Amat Jr Weanling Colts</t>
  </si>
  <si>
    <t>F3 Amat Sr Weanling Colts</t>
  </si>
  <si>
    <t>F4 Sr Weanling Colts</t>
  </si>
  <si>
    <t>F5 Amat Jr Weanling Fillies</t>
  </si>
  <si>
    <t>F6 Jr Weanling Fillies</t>
  </si>
  <si>
    <t>F7 Amat Sr Weanling Fillies</t>
  </si>
  <si>
    <t>F8 Sr Weanling Fillies</t>
  </si>
  <si>
    <t>F9 Am Yearling Studs</t>
  </si>
  <si>
    <t>F10 Yearling Studs</t>
  </si>
  <si>
    <t>F11 Amat Yearling Fillies</t>
  </si>
  <si>
    <t>F12 Yearling Fillies</t>
  </si>
  <si>
    <t>F13 Amat Yearling Geldings</t>
  </si>
  <si>
    <t>F14 Yearling Geldings</t>
  </si>
  <si>
    <t>F15 Non Pro Yrlng LL</t>
  </si>
  <si>
    <t>F16 Yearling Longe Line</t>
  </si>
  <si>
    <t>F24 2 YO WP</t>
  </si>
  <si>
    <t>F23 Non Pro 2 YO WP</t>
  </si>
  <si>
    <t>F25 2 YO HUS</t>
  </si>
  <si>
    <t>F32 Non Pro 3 YO WP</t>
  </si>
  <si>
    <t>F33 3 YO WP</t>
  </si>
  <si>
    <t>F34 Non Pro 2 &amp; 3 YO HUS</t>
  </si>
  <si>
    <t>F35 3 YO HUS</t>
  </si>
  <si>
    <t>F36 4 YO Western Plsr</t>
  </si>
  <si>
    <t>F37 Non Pro 4 YO WP</t>
  </si>
  <si>
    <t>F38 4 YO HUS</t>
  </si>
  <si>
    <t>F39 Non Pro 4  YO HUS</t>
  </si>
  <si>
    <t>S1 Stallion Owner Weanling Colts</t>
  </si>
  <si>
    <t>S2 Stallion Owner Weanling Fillies</t>
  </si>
  <si>
    <t>S3 Mare Owner Weanling Colts</t>
  </si>
  <si>
    <t>S4 Mare Owner Weanling Fillies</t>
  </si>
  <si>
    <t>S5 SSS Yearling Longe Line</t>
  </si>
  <si>
    <t>S6 Stallion Owner 2 YO WP</t>
  </si>
  <si>
    <t>S7 Mare Owner 2 YO WP</t>
  </si>
  <si>
    <t>S8 Stallion/Mare Owner 3 YO HUS</t>
  </si>
  <si>
    <t>3 entered, 2 shown</t>
  </si>
  <si>
    <t>8 entered, 8 shown</t>
  </si>
  <si>
    <t>8 entered, 6 shown</t>
  </si>
  <si>
    <t>1 entered, 1 shown</t>
  </si>
  <si>
    <t>3 entered, 3 shown</t>
  </si>
  <si>
    <t>10 entered, 8 shown</t>
  </si>
  <si>
    <t>10 entered, 9 shown</t>
  </si>
  <si>
    <t>2 entered, 2 shown</t>
  </si>
  <si>
    <t xml:space="preserve">sponsored by: </t>
  </si>
  <si>
    <t>sponsored by:</t>
  </si>
  <si>
    <t>The Feed Bag</t>
  </si>
  <si>
    <t>Guritz Hay Farm</t>
  </si>
  <si>
    <t>Tom Robertson</t>
  </si>
  <si>
    <t>5 entered, 5 shown</t>
  </si>
  <si>
    <t>Bell Hollow Farm</t>
  </si>
  <si>
    <t>Mona Mischi</t>
  </si>
  <si>
    <t>Buckeye Feed</t>
  </si>
  <si>
    <t>Allegan Veterinary Clinic</t>
  </si>
  <si>
    <t>Hamilton Vet Clinic</t>
  </si>
  <si>
    <t>Monterey Vet Clinic</t>
  </si>
  <si>
    <t>Vita Vet</t>
  </si>
  <si>
    <t>Fort Dodge</t>
  </si>
  <si>
    <t>Equine Health Services</t>
  </si>
  <si>
    <t>Loanspur QHs</t>
  </si>
  <si>
    <t>Animal Health Assoc of</t>
  </si>
  <si>
    <t>Mt Pleasant</t>
  </si>
  <si>
    <t>Moore Motors</t>
  </si>
  <si>
    <t>Julie Fershtman</t>
  </si>
  <si>
    <t>Chris Lenhart</t>
  </si>
  <si>
    <t>United Health Services</t>
  </si>
  <si>
    <t>Garth Short</t>
  </si>
  <si>
    <t>Mark &amp; Judy Zeitler</t>
  </si>
  <si>
    <t>Noahs Pet Cemetary &amp; Creamatory</t>
  </si>
  <si>
    <t>Duane Piper</t>
  </si>
  <si>
    <t>Robert Sherman</t>
  </si>
  <si>
    <t>Mike &amp; Cindy Fuerth</t>
  </si>
  <si>
    <t>The Jean Wolf Family</t>
  </si>
  <si>
    <t>Gord Wadds QHs</t>
  </si>
  <si>
    <t>Nancy Ayers, DDS</t>
  </si>
  <si>
    <t>5 entered, 3 shown</t>
  </si>
  <si>
    <t>8 entered, 7 shown</t>
  </si>
  <si>
    <t>8 entered, 4 shown</t>
  </si>
  <si>
    <t>4 entered, 4 shown</t>
  </si>
  <si>
    <t>13 entered, 9 shown</t>
  </si>
  <si>
    <t>12 entered, 10 shown</t>
  </si>
  <si>
    <t>6 entered, 5 shown</t>
  </si>
  <si>
    <t>5 entered, 4 shown</t>
  </si>
  <si>
    <t>12 shown</t>
  </si>
  <si>
    <t>14 shown</t>
  </si>
  <si>
    <t>7 shown</t>
  </si>
  <si>
    <t>8 shown</t>
  </si>
  <si>
    <t>10 shown</t>
  </si>
  <si>
    <t>11 shown</t>
  </si>
  <si>
    <t>4 shown</t>
  </si>
  <si>
    <t>2 shown</t>
  </si>
  <si>
    <t>Steve Jensen</t>
  </si>
  <si>
    <t>Connie Menker</t>
  </si>
  <si>
    <t>Dusty Feller</t>
  </si>
  <si>
    <t>Plcg</t>
  </si>
  <si>
    <t>Rick Leek</t>
  </si>
  <si>
    <t>Gail Landis</t>
  </si>
  <si>
    <t>Greg Davis</t>
  </si>
  <si>
    <t>Gi Gi Wood Davis</t>
  </si>
  <si>
    <t>Chris Perniciaro</t>
  </si>
  <si>
    <t>np</t>
  </si>
  <si>
    <t>Randy Myers</t>
  </si>
  <si>
    <t>Marie Richard</t>
  </si>
  <si>
    <t>Risty Schmidt</t>
  </si>
  <si>
    <t>Vicki Jennings</t>
  </si>
  <si>
    <t>Kelli Heins</t>
  </si>
  <si>
    <t>Delbert Hostetler</t>
  </si>
  <si>
    <t>Thomas Culler</t>
  </si>
  <si>
    <t>Randy Jacobs</t>
  </si>
  <si>
    <t>Velvet Crush</t>
  </si>
  <si>
    <t>Donald Griffey</t>
  </si>
  <si>
    <t>Mike Cramer</t>
  </si>
  <si>
    <t>Brandy B. Bunting</t>
  </si>
  <si>
    <t>Christa Baldwin</t>
  </si>
  <si>
    <t>Claude Paquette</t>
  </si>
  <si>
    <t>Jim Schelb</t>
  </si>
  <si>
    <t>Kimberly Hughes</t>
  </si>
  <si>
    <t>Rebecca Daniels</t>
  </si>
  <si>
    <t>Debra Bobeldyk</t>
  </si>
  <si>
    <t>Ashlee Waier</t>
  </si>
  <si>
    <t>Minae Zomer</t>
  </si>
  <si>
    <t>Dawn Campbell</t>
  </si>
  <si>
    <t>Gord Wadds</t>
  </si>
  <si>
    <t>Keith Carey</t>
  </si>
  <si>
    <t>Clay Royder</t>
  </si>
  <si>
    <t>Stacey Stoll</t>
  </si>
  <si>
    <t>Roma Thomson</t>
  </si>
  <si>
    <t>Tiffany Hooper</t>
  </si>
  <si>
    <t>Lori Lawrence</t>
  </si>
  <si>
    <t>Jeff Moody</t>
  </si>
  <si>
    <t>Dwayne Pickard</t>
  </si>
  <si>
    <t>Matt Langley</t>
  </si>
  <si>
    <t>Rebecca Peck</t>
  </si>
  <si>
    <t>Nicole Giumenti</t>
  </si>
  <si>
    <t>Linda Moody</t>
  </si>
  <si>
    <t>Judy Zeitler</t>
  </si>
  <si>
    <t>Jennifer Leckey</t>
  </si>
  <si>
    <t>Crosby Boyd</t>
  </si>
  <si>
    <t>Alexandra Nickolai</t>
  </si>
  <si>
    <t>Scott Nemeth</t>
  </si>
  <si>
    <t>Laurie Sherman</t>
  </si>
  <si>
    <t>Thad O'Boyle</t>
  </si>
  <si>
    <t>Brian Baker</t>
  </si>
  <si>
    <t>Katy Jo Pickard</t>
  </si>
  <si>
    <t>Wayne Davis</t>
  </si>
  <si>
    <t>Jamie Zuidema</t>
  </si>
  <si>
    <t>Jason Duquette</t>
  </si>
  <si>
    <t>Amy Darnell</t>
  </si>
  <si>
    <t>McKenzie Perry</t>
  </si>
  <si>
    <t xml:space="preserve">Lauren Newhouse </t>
  </si>
  <si>
    <t>Kim O'Boyle</t>
  </si>
  <si>
    <t>Suzanne Pickard</t>
  </si>
  <si>
    <t>Amber Hansen</t>
  </si>
  <si>
    <t>Andrea Shafer</t>
  </si>
  <si>
    <t>Heather Brower</t>
  </si>
  <si>
    <t>Beckey Schooler</t>
  </si>
  <si>
    <t>Lindsay Lehman</t>
  </si>
  <si>
    <t>Madison Darr</t>
  </si>
  <si>
    <t>Terri Shoemaker</t>
  </si>
  <si>
    <t>Marla Dais</t>
  </si>
  <si>
    <t>Mary Luther</t>
  </si>
  <si>
    <t>Samantha Chiodo</t>
  </si>
  <si>
    <t>Diana Midgley</t>
  </si>
  <si>
    <t>Laura Murray</t>
  </si>
  <si>
    <t>Stallion Owner/Mgr</t>
  </si>
  <si>
    <t>Jeff Alexander</t>
  </si>
  <si>
    <t>Robert Menker</t>
  </si>
  <si>
    <t>Jill Finley</t>
  </si>
  <si>
    <t>Dave Williamson</t>
  </si>
  <si>
    <t>Firman Yoder</t>
  </si>
  <si>
    <t>Steve Farley</t>
  </si>
  <si>
    <t>Kari Sipes, Mgr.</t>
  </si>
  <si>
    <t>Danny Salsman, Mgr.</t>
  </si>
  <si>
    <t>S. Lori Watkins</t>
  </si>
  <si>
    <t>Vicki Livasy</t>
  </si>
  <si>
    <t>Juan Caride</t>
  </si>
  <si>
    <t>Susan &amp; Ernest Groeb</t>
  </si>
  <si>
    <t>Don Griffey, Mgr</t>
  </si>
  <si>
    <t>Gary Neal</t>
  </si>
  <si>
    <t>Caitlin Mahnke</t>
  </si>
  <si>
    <t>Clint Fullerton, Mgr</t>
  </si>
  <si>
    <t>Katie VanDyke</t>
  </si>
  <si>
    <t>Joe Gill</t>
  </si>
  <si>
    <t>Janet</t>
  </si>
  <si>
    <t>Charles Closser</t>
  </si>
  <si>
    <t>Shannon Dekun</t>
  </si>
  <si>
    <t>Shane Pope</t>
  </si>
  <si>
    <t>Doug Rath</t>
  </si>
  <si>
    <t>Mark Katafiasz</t>
  </si>
  <si>
    <t>Donnie Recchiuti</t>
  </si>
  <si>
    <t>Karen Holden</t>
  </si>
  <si>
    <t>Katie Jo Pickard</t>
  </si>
  <si>
    <t>Monty Montgomery</t>
  </si>
  <si>
    <t>This Kids Radiant</t>
  </si>
  <si>
    <t>Squeeze Me Im Yours</t>
  </si>
  <si>
    <t>Charlie Gotthe Goods</t>
  </si>
  <si>
    <t>Hott Image</t>
  </si>
  <si>
    <t>sponsored by: Town &amp;</t>
  </si>
  <si>
    <t>Country Vet Clinic</t>
  </si>
  <si>
    <t>sponsored by: B/K Ranch</t>
  </si>
  <si>
    <t>home of Talarosa Zippo</t>
  </si>
  <si>
    <t xml:space="preserve">sponsored by: The </t>
  </si>
  <si>
    <t>Preference, D. Hostetler</t>
  </si>
  <si>
    <t>sponsored by: Priemer</t>
  </si>
  <si>
    <t>Componants of Alma</t>
  </si>
  <si>
    <t>sponsored by: Chapman</t>
  </si>
  <si>
    <t>Horse &amp; Livestock</t>
  </si>
  <si>
    <t xml:space="preserve">2009 MQHA Breeders' </t>
  </si>
  <si>
    <t>Futurity Results</t>
  </si>
  <si>
    <t>Special Thanks To:</t>
  </si>
  <si>
    <t>Lapeer Grain</t>
  </si>
  <si>
    <t>Ken McDavitt</t>
  </si>
  <si>
    <t>W.E. English Insurance</t>
  </si>
  <si>
    <t>DAC - Randy Jacobs</t>
  </si>
  <si>
    <t xml:space="preserve">Kid Coolsified </t>
  </si>
  <si>
    <t>Saginaw Valley Vet</t>
  </si>
  <si>
    <t>Conrad &amp; Peggy Sindt</t>
  </si>
  <si>
    <t>Fowlerville Vet Clinic</t>
  </si>
  <si>
    <t>Jason Ducharme</t>
  </si>
  <si>
    <t>Mike &amp; Nancy Sinko</t>
  </si>
  <si>
    <t>Risner Tire &amp; Towing</t>
  </si>
  <si>
    <t>Dr. David Austin</t>
  </si>
  <si>
    <t>Joe Blackburn</t>
  </si>
  <si>
    <t>Style Stables</t>
  </si>
  <si>
    <t>Car Quest - Williamston</t>
  </si>
  <si>
    <t xml:space="preserve">Wooden Nickle </t>
  </si>
  <si>
    <t>Webberville Party Store</t>
  </si>
  <si>
    <t>sponsored by: Oakdale</t>
  </si>
  <si>
    <t>Large Animal Clinic</t>
  </si>
  <si>
    <t>2009 MQHBF SSS Class</t>
  </si>
  <si>
    <r>
      <t>Results</t>
    </r>
    <r>
      <rPr>
        <b/>
        <sz val="8"/>
        <color indexed="8"/>
        <rFont val="Arial"/>
        <family val="2"/>
      </rPr>
      <t xml:space="preserve"> </t>
    </r>
  </si>
  <si>
    <t>So. MI Paint &amp; QH Sales</t>
  </si>
  <si>
    <t>Rancho Poco Loco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</si>
</sst>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wrapText="1"/>
      <protection/>
    </xf>
    <xf numFmtId="0" fontId="1" fillId="0" borderId="0" xfId="19" applyFont="1" applyFill="1" applyBorder="1" applyAlignment="1">
      <alignment wrapText="1"/>
      <protection/>
    </xf>
    <xf numFmtId="0" fontId="1" fillId="0" borderId="1" xfId="1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" fillId="0" borderId="0" xfId="19" applyNumberFormat="1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horizontal="center" wrapText="1"/>
      <protection/>
    </xf>
    <xf numFmtId="0" fontId="1" fillId="0" borderId="0" xfId="19" applyFont="1" applyFill="1" applyBorder="1" applyAlignment="1">
      <alignment horizontal="center" wrapText="1"/>
      <protection/>
    </xf>
    <xf numFmtId="12" fontId="1" fillId="2" borderId="1" xfId="19" applyNumberFormat="1" applyFont="1" applyFill="1" applyBorder="1" applyAlignment="1">
      <alignment horizontal="center"/>
      <protection/>
    </xf>
    <xf numFmtId="12" fontId="1" fillId="0" borderId="1" xfId="19" applyNumberFormat="1" applyFont="1" applyFill="1" applyBorder="1" applyAlignment="1">
      <alignment horizontal="center" wrapText="1"/>
      <protection/>
    </xf>
    <xf numFmtId="12" fontId="3" fillId="0" borderId="0" xfId="19" applyNumberFormat="1" applyFont="1" applyFill="1" applyBorder="1" applyAlignment="1">
      <alignment horizontal="center" wrapText="1"/>
      <protection/>
    </xf>
    <xf numFmtId="12" fontId="1" fillId="0" borderId="0" xfId="19" applyNumberFormat="1" applyFont="1" applyFill="1" applyBorder="1" applyAlignment="1">
      <alignment horizontal="center" wrapText="1"/>
      <protection/>
    </xf>
    <xf numFmtId="12" fontId="4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5" fillId="0" borderId="0" xfId="19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Font="1" applyFill="1" applyBorder="1" applyAlignment="1">
      <alignment wrapText="1"/>
      <protection/>
    </xf>
    <xf numFmtId="0" fontId="4" fillId="0" borderId="0" xfId="0" applyFont="1" applyAlignment="1">
      <alignment/>
    </xf>
    <xf numFmtId="0" fontId="6" fillId="0" borderId="0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/>
    </xf>
    <xf numFmtId="0" fontId="7" fillId="0" borderId="2" xfId="19" applyFont="1" applyFill="1" applyBorder="1" applyAlignment="1">
      <alignment wrapText="1"/>
      <protection/>
    </xf>
    <xf numFmtId="12" fontId="1" fillId="0" borderId="1" xfId="19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19" applyFont="1" applyFill="1" applyBorder="1" applyAlignment="1">
      <alignment wrapText="1"/>
      <protection/>
    </xf>
    <xf numFmtId="0" fontId="3" fillId="0" borderId="0" xfId="19" applyNumberFormat="1" applyFont="1" applyFill="1" applyBorder="1" applyAlignment="1">
      <alignment horizontal="center" wrapText="1"/>
      <protection/>
    </xf>
    <xf numFmtId="0" fontId="3" fillId="0" borderId="3" xfId="19" applyFont="1" applyFill="1" applyBorder="1" applyAlignment="1">
      <alignment wrapText="1"/>
      <protection/>
    </xf>
    <xf numFmtId="0" fontId="3" fillId="0" borderId="4" xfId="19" applyFont="1" applyFill="1" applyBorder="1" applyAlignment="1">
      <alignment wrapText="1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4"/>
  <sheetViews>
    <sheetView tabSelected="1" workbookViewId="0" topLeftCell="A1">
      <selection activeCell="I262" sqref="I262"/>
    </sheetView>
  </sheetViews>
  <sheetFormatPr defaultColWidth="9.140625" defaultRowHeight="12.75"/>
  <cols>
    <col min="1" max="1" width="5.00390625" style="14" customWidth="1"/>
    <col min="2" max="2" width="7.00390625" style="5" customWidth="1"/>
    <col min="3" max="3" width="24.140625" style="0" customWidth="1"/>
    <col min="4" max="4" width="20.57421875" style="0" customWidth="1"/>
    <col min="5" max="5" width="24.140625" style="0" customWidth="1"/>
    <col min="6" max="6" width="15.00390625" style="0" customWidth="1"/>
    <col min="7" max="7" width="12.421875" style="0" customWidth="1"/>
    <col min="8" max="8" width="18.28125" style="0" customWidth="1"/>
    <col min="9" max="9" width="9.57421875" style="22" customWidth="1"/>
    <col min="10" max="11" width="10.140625" style="0" bestFit="1" customWidth="1"/>
  </cols>
  <sheetData>
    <row r="1" spans="1:9" s="19" customFormat="1" ht="13.5" thickBot="1">
      <c r="A1" s="13"/>
      <c r="B1" s="29"/>
      <c r="C1" s="34" t="s">
        <v>613</v>
      </c>
      <c r="D1" s="35" t="s">
        <v>614</v>
      </c>
      <c r="I1" s="25"/>
    </row>
    <row r="2" ht="12.75">
      <c r="D2" s="28" t="s">
        <v>450</v>
      </c>
    </row>
    <row r="3" spans="3:5" ht="12.75">
      <c r="C3" t="s">
        <v>408</v>
      </c>
      <c r="D3" s="28" t="s">
        <v>457</v>
      </c>
      <c r="E3" t="s">
        <v>405</v>
      </c>
    </row>
    <row r="4" spans="1:9" ht="12.75">
      <c r="A4" s="9" t="s">
        <v>500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403</v>
      </c>
      <c r="I4" s="23" t="s">
        <v>404</v>
      </c>
    </row>
    <row r="5" spans="1:9" ht="12.75">
      <c r="A5" s="10">
        <v>1</v>
      </c>
      <c r="B5" s="4">
        <v>814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1" t="s">
        <v>497</v>
      </c>
      <c r="I5" s="22">
        <f>441*0.5</f>
        <v>220.5</v>
      </c>
    </row>
    <row r="6" spans="1:9" ht="12.75">
      <c r="A6" s="10">
        <v>2</v>
      </c>
      <c r="B6" s="4">
        <v>638</v>
      </c>
      <c r="C6" s="2" t="s">
        <v>6</v>
      </c>
      <c r="D6" s="2" t="s">
        <v>16</v>
      </c>
      <c r="E6" s="2" t="s">
        <v>17</v>
      </c>
      <c r="F6" s="2" t="s">
        <v>18</v>
      </c>
      <c r="G6" s="2" t="s">
        <v>19</v>
      </c>
      <c r="H6" s="3" t="s">
        <v>498</v>
      </c>
      <c r="I6" s="22">
        <f>441*0.3</f>
        <v>132.29999999999998</v>
      </c>
    </row>
    <row r="7" spans="1:10" ht="12.75">
      <c r="A7" s="10">
        <v>3</v>
      </c>
      <c r="B7" s="4">
        <v>492</v>
      </c>
      <c r="C7" s="2" t="s">
        <v>6</v>
      </c>
      <c r="D7" s="2" t="s">
        <v>12</v>
      </c>
      <c r="E7" s="2" t="s">
        <v>13</v>
      </c>
      <c r="F7" s="2" t="s">
        <v>14</v>
      </c>
      <c r="G7" s="2" t="s">
        <v>15</v>
      </c>
      <c r="H7" s="21" t="s">
        <v>499</v>
      </c>
      <c r="I7" s="22">
        <f>441*0.2</f>
        <v>88.2</v>
      </c>
      <c r="J7" s="22">
        <f>SUM(I5:I7)</f>
        <v>440.99999999999994</v>
      </c>
    </row>
    <row r="8" spans="1:7" ht="12.75">
      <c r="A8" s="11"/>
      <c r="B8" s="6"/>
      <c r="C8" s="3"/>
      <c r="D8" s="3"/>
      <c r="E8" s="3"/>
      <c r="F8" s="3"/>
      <c r="G8" s="3"/>
    </row>
    <row r="9" spans="1:7" ht="12.75">
      <c r="A9" s="12"/>
      <c r="B9" s="6"/>
      <c r="C9" s="3"/>
      <c r="D9" s="20" t="s">
        <v>450</v>
      </c>
      <c r="E9" s="3"/>
      <c r="F9" s="3"/>
      <c r="G9" s="3"/>
    </row>
    <row r="10" spans="3:5" ht="12.75">
      <c r="C10" s="3" t="s">
        <v>406</v>
      </c>
      <c r="D10" s="20" t="s">
        <v>458</v>
      </c>
      <c r="E10" s="3" t="s">
        <v>442</v>
      </c>
    </row>
    <row r="11" spans="1:9" ht="12.75">
      <c r="A11" s="9" t="s">
        <v>500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403</v>
      </c>
      <c r="I11" s="23" t="s">
        <v>404</v>
      </c>
    </row>
    <row r="12" spans="1:9" ht="12.75">
      <c r="A12" s="10">
        <v>1</v>
      </c>
      <c r="B12" s="4">
        <v>492</v>
      </c>
      <c r="C12" s="2" t="s">
        <v>6</v>
      </c>
      <c r="D12" s="2" t="s">
        <v>12</v>
      </c>
      <c r="E12" s="2" t="s">
        <v>13</v>
      </c>
      <c r="F12" s="2" t="s">
        <v>14</v>
      </c>
      <c r="G12" s="2" t="s">
        <v>15</v>
      </c>
      <c r="H12" s="21" t="s">
        <v>499</v>
      </c>
      <c r="I12" s="22">
        <f>244*0.6</f>
        <v>146.4</v>
      </c>
    </row>
    <row r="13" spans="1:10" ht="12.75">
      <c r="A13" s="10">
        <v>2</v>
      </c>
      <c r="B13" s="4">
        <v>814</v>
      </c>
      <c r="C13" s="2" t="s">
        <v>6</v>
      </c>
      <c r="D13" s="2" t="s">
        <v>7</v>
      </c>
      <c r="E13" s="2" t="s">
        <v>8</v>
      </c>
      <c r="F13" s="2" t="s">
        <v>9</v>
      </c>
      <c r="G13" s="2" t="s">
        <v>10</v>
      </c>
      <c r="H13" s="21" t="s">
        <v>501</v>
      </c>
      <c r="I13" s="22">
        <f>244*0.4</f>
        <v>97.60000000000001</v>
      </c>
      <c r="J13" s="22">
        <f>SUM(I12:I13)</f>
        <v>244</v>
      </c>
    </row>
    <row r="14" ht="12.75">
      <c r="A14" s="13"/>
    </row>
    <row r="15" ht="12.75">
      <c r="D15" s="20" t="s">
        <v>450</v>
      </c>
    </row>
    <row r="16" spans="3:5" ht="14.25" customHeight="1">
      <c r="C16" s="3" t="s">
        <v>409</v>
      </c>
      <c r="D16" s="20" t="s">
        <v>459</v>
      </c>
      <c r="E16" s="3" t="s">
        <v>443</v>
      </c>
    </row>
    <row r="17" spans="1:9" ht="12.75">
      <c r="A17" s="9" t="s">
        <v>500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403</v>
      </c>
      <c r="I17" s="23" t="s">
        <v>404</v>
      </c>
    </row>
    <row r="18" spans="1:9" ht="12.75">
      <c r="A18" s="10">
        <v>1</v>
      </c>
      <c r="B18" s="4">
        <v>592</v>
      </c>
      <c r="C18" s="2" t="s">
        <v>599</v>
      </c>
      <c r="D18" s="2" t="s">
        <v>32</v>
      </c>
      <c r="E18" s="2" t="s">
        <v>33</v>
      </c>
      <c r="F18" s="2" t="s">
        <v>34</v>
      </c>
      <c r="G18" s="2" t="s">
        <v>35</v>
      </c>
      <c r="H18" s="21" t="s">
        <v>502</v>
      </c>
      <c r="I18" s="22">
        <f>785*0.4</f>
        <v>314</v>
      </c>
    </row>
    <row r="19" spans="1:9" ht="12.75">
      <c r="A19" s="10">
        <v>2</v>
      </c>
      <c r="B19" s="4">
        <v>299</v>
      </c>
      <c r="C19" s="2" t="s">
        <v>27</v>
      </c>
      <c r="D19" s="2" t="s">
        <v>28</v>
      </c>
      <c r="E19" s="2" t="s">
        <v>29</v>
      </c>
      <c r="F19" s="2" t="s">
        <v>25</v>
      </c>
      <c r="G19" s="2" t="s">
        <v>26</v>
      </c>
      <c r="H19" s="21" t="s">
        <v>503</v>
      </c>
      <c r="I19" s="22">
        <f>785*0.3</f>
        <v>235.5</v>
      </c>
    </row>
    <row r="20" spans="1:9" ht="12.75">
      <c r="A20" s="10">
        <v>3</v>
      </c>
      <c r="B20" s="4">
        <v>807</v>
      </c>
      <c r="C20" s="2" t="s">
        <v>20</v>
      </c>
      <c r="D20" s="2" t="s">
        <v>7</v>
      </c>
      <c r="E20" s="2" t="s">
        <v>600</v>
      </c>
      <c r="F20" s="2" t="s">
        <v>9</v>
      </c>
      <c r="G20" s="2" t="s">
        <v>10</v>
      </c>
      <c r="H20" s="21" t="s">
        <v>497</v>
      </c>
      <c r="I20" s="22">
        <f>785*0.2</f>
        <v>157</v>
      </c>
    </row>
    <row r="21" spans="1:9" ht="13.5" customHeight="1">
      <c r="A21" s="10">
        <v>0.8</v>
      </c>
      <c r="B21" s="4">
        <v>297</v>
      </c>
      <c r="C21" s="2" t="s">
        <v>22</v>
      </c>
      <c r="D21" s="2" t="s">
        <v>23</v>
      </c>
      <c r="E21" s="2" t="s">
        <v>24</v>
      </c>
      <c r="F21" s="2" t="s">
        <v>25</v>
      </c>
      <c r="G21" s="2" t="s">
        <v>26</v>
      </c>
      <c r="H21" s="3" t="s">
        <v>504</v>
      </c>
      <c r="I21" s="22">
        <f>785*0.05</f>
        <v>39.25</v>
      </c>
    </row>
    <row r="22" spans="1:10" ht="12.75">
      <c r="A22" s="10">
        <v>0.8</v>
      </c>
      <c r="B22" s="4">
        <v>642</v>
      </c>
      <c r="C22" s="2" t="s">
        <v>6</v>
      </c>
      <c r="D22" s="2" t="s">
        <v>39</v>
      </c>
      <c r="E22" s="2" t="s">
        <v>40</v>
      </c>
      <c r="F22" s="2" t="s">
        <v>41</v>
      </c>
      <c r="G22" s="2" t="s">
        <v>19</v>
      </c>
      <c r="H22" s="3" t="s">
        <v>498</v>
      </c>
      <c r="I22" s="22">
        <f>785*0.05</f>
        <v>39.25</v>
      </c>
      <c r="J22" s="22">
        <f>SUM(I18:I22)</f>
        <v>785</v>
      </c>
    </row>
    <row r="23" spans="1:9" ht="12.75">
      <c r="A23" s="10">
        <v>6</v>
      </c>
      <c r="B23" s="4">
        <v>698</v>
      </c>
      <c r="C23" s="2" t="s">
        <v>36</v>
      </c>
      <c r="D23" s="2" t="s">
        <v>23</v>
      </c>
      <c r="E23" s="2" t="s">
        <v>37</v>
      </c>
      <c r="F23" s="2" t="s">
        <v>30</v>
      </c>
      <c r="G23" s="2" t="s">
        <v>38</v>
      </c>
      <c r="H23" s="3" t="s">
        <v>505</v>
      </c>
      <c r="I23" s="24" t="s">
        <v>506</v>
      </c>
    </row>
    <row r="24" ht="12.75">
      <c r="A24" s="13"/>
    </row>
    <row r="25" spans="1:4" ht="12.75">
      <c r="A25" s="13"/>
      <c r="D25" s="20" t="s">
        <v>450</v>
      </c>
    </row>
    <row r="26" spans="3:5" ht="12.75">
      <c r="C26" s="3" t="s">
        <v>410</v>
      </c>
      <c r="D26" s="20" t="s">
        <v>454</v>
      </c>
      <c r="E26" t="s">
        <v>444</v>
      </c>
    </row>
    <row r="27" spans="1:9" ht="12.75">
      <c r="A27" s="9" t="s">
        <v>500</v>
      </c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403</v>
      </c>
      <c r="I27" s="23" t="s">
        <v>404</v>
      </c>
    </row>
    <row r="28" spans="1:9" ht="12.75">
      <c r="A28" s="10">
        <v>1</v>
      </c>
      <c r="B28" s="4">
        <v>592</v>
      </c>
      <c r="C28" s="2" t="s">
        <v>599</v>
      </c>
      <c r="D28" s="2" t="s">
        <v>32</v>
      </c>
      <c r="E28" s="2" t="s">
        <v>33</v>
      </c>
      <c r="F28" s="2" t="s">
        <v>34</v>
      </c>
      <c r="G28" s="2" t="s">
        <v>35</v>
      </c>
      <c r="H28" s="21" t="s">
        <v>502</v>
      </c>
      <c r="I28" s="22">
        <f>636*0.4</f>
        <v>254.4</v>
      </c>
    </row>
    <row r="29" spans="1:9" ht="13.5" customHeight="1">
      <c r="A29" s="10">
        <v>2</v>
      </c>
      <c r="B29" s="4">
        <v>807</v>
      </c>
      <c r="C29" s="2" t="s">
        <v>20</v>
      </c>
      <c r="D29" s="2" t="s">
        <v>7</v>
      </c>
      <c r="E29" s="2" t="s">
        <v>600</v>
      </c>
      <c r="F29" s="2" t="s">
        <v>9</v>
      </c>
      <c r="G29" s="2" t="s">
        <v>10</v>
      </c>
      <c r="H29" s="21" t="s">
        <v>454</v>
      </c>
      <c r="I29" s="22">
        <f>636*0.3</f>
        <v>190.79999999999998</v>
      </c>
    </row>
    <row r="30" spans="1:9" ht="12.75">
      <c r="A30" s="10">
        <v>3</v>
      </c>
      <c r="B30" s="4">
        <v>609</v>
      </c>
      <c r="C30" s="2" t="s">
        <v>47</v>
      </c>
      <c r="D30" s="2" t="s">
        <v>7</v>
      </c>
      <c r="E30" s="2" t="s">
        <v>48</v>
      </c>
      <c r="F30" s="2" t="s">
        <v>49</v>
      </c>
      <c r="G30" s="2" t="s">
        <v>50</v>
      </c>
      <c r="H30" s="21" t="s">
        <v>501</v>
      </c>
      <c r="I30" s="22">
        <f>636*0.2</f>
        <v>127.2</v>
      </c>
    </row>
    <row r="31" spans="1:10" ht="12.75">
      <c r="A31" s="10">
        <v>4</v>
      </c>
      <c r="B31" s="4">
        <v>668</v>
      </c>
      <c r="C31" s="2" t="s">
        <v>42</v>
      </c>
      <c r="D31" s="2" t="s">
        <v>43</v>
      </c>
      <c r="E31" s="2" t="s">
        <v>44</v>
      </c>
      <c r="F31" s="2" t="s">
        <v>45</v>
      </c>
      <c r="G31" s="2" t="s">
        <v>46</v>
      </c>
      <c r="H31" s="3" t="s">
        <v>507</v>
      </c>
      <c r="I31" s="22">
        <f>636*0.1</f>
        <v>63.6</v>
      </c>
      <c r="J31" s="22">
        <f>SUM(I28:I31)</f>
        <v>636</v>
      </c>
    </row>
    <row r="32" spans="1:10" ht="12.75">
      <c r="A32" s="10">
        <v>5</v>
      </c>
      <c r="B32" s="4">
        <v>698</v>
      </c>
      <c r="C32" s="2" t="s">
        <v>36</v>
      </c>
      <c r="D32" s="2" t="s">
        <v>23</v>
      </c>
      <c r="E32" s="2" t="s">
        <v>37</v>
      </c>
      <c r="F32" s="2" t="s">
        <v>30</v>
      </c>
      <c r="G32" s="2" t="s">
        <v>38</v>
      </c>
      <c r="H32" s="3" t="s">
        <v>571</v>
      </c>
      <c r="I32" s="24" t="s">
        <v>506</v>
      </c>
      <c r="J32" t="s">
        <v>407</v>
      </c>
    </row>
    <row r="33" spans="1:7" ht="12.75">
      <c r="A33" s="11"/>
      <c r="B33" s="6"/>
      <c r="C33" s="3"/>
      <c r="D33" s="3"/>
      <c r="E33" s="3"/>
      <c r="F33" s="3"/>
      <c r="G33" s="3"/>
    </row>
    <row r="34" spans="1:7" ht="12.75">
      <c r="A34" s="12"/>
      <c r="B34" s="6"/>
      <c r="C34" s="3"/>
      <c r="D34" s="20" t="s">
        <v>603</v>
      </c>
      <c r="E34" s="3"/>
      <c r="F34" s="3"/>
      <c r="G34" s="3"/>
    </row>
    <row r="35" spans="3:5" ht="12.75" customHeight="1">
      <c r="C35" s="3" t="s">
        <v>411</v>
      </c>
      <c r="D35" s="20" t="s">
        <v>604</v>
      </c>
      <c r="E35" t="s">
        <v>445</v>
      </c>
    </row>
    <row r="36" spans="1:9" ht="12.75">
      <c r="A36" s="9" t="s">
        <v>500</v>
      </c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403</v>
      </c>
      <c r="I36" s="23" t="s">
        <v>404</v>
      </c>
    </row>
    <row r="37" spans="1:10" ht="12.75">
      <c r="A37" s="10">
        <v>1</v>
      </c>
      <c r="B37" s="4">
        <v>712</v>
      </c>
      <c r="C37" s="2" t="s">
        <v>389</v>
      </c>
      <c r="D37" s="2" t="s">
        <v>51</v>
      </c>
      <c r="E37" s="2" t="s">
        <v>52</v>
      </c>
      <c r="F37" s="2" t="s">
        <v>53</v>
      </c>
      <c r="G37" s="2" t="s">
        <v>54</v>
      </c>
      <c r="H37" s="21" t="s">
        <v>508</v>
      </c>
      <c r="I37" s="22">
        <v>197</v>
      </c>
      <c r="J37" s="22">
        <f>SUM(I37)</f>
        <v>197</v>
      </c>
    </row>
    <row r="38" ht="12.75">
      <c r="A38" s="13"/>
    </row>
    <row r="39" spans="1:4" ht="12.75">
      <c r="A39" s="13"/>
      <c r="D39" s="28" t="s">
        <v>450</v>
      </c>
    </row>
    <row r="40" spans="3:5" ht="12.75">
      <c r="C40" t="s">
        <v>412</v>
      </c>
      <c r="D40" s="28" t="s">
        <v>460</v>
      </c>
      <c r="E40" t="s">
        <v>446</v>
      </c>
    </row>
    <row r="41" spans="1:9" ht="12.75">
      <c r="A41" s="9" t="s">
        <v>500</v>
      </c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403</v>
      </c>
      <c r="I41" s="23" t="s">
        <v>404</v>
      </c>
    </row>
    <row r="42" spans="1:9" ht="12.75">
      <c r="A42" s="10">
        <v>1</v>
      </c>
      <c r="B42" s="4">
        <v>805</v>
      </c>
      <c r="C42" s="2" t="s">
        <v>60</v>
      </c>
      <c r="D42" s="2" t="s">
        <v>61</v>
      </c>
      <c r="E42" s="2" t="s">
        <v>62</v>
      </c>
      <c r="F42" s="2" t="s">
        <v>63</v>
      </c>
      <c r="G42" s="2" t="s">
        <v>21</v>
      </c>
      <c r="H42" s="21" t="s">
        <v>454</v>
      </c>
      <c r="I42" s="22">
        <f>288*0.5</f>
        <v>144</v>
      </c>
    </row>
    <row r="43" spans="1:9" ht="12.75">
      <c r="A43" s="10">
        <v>2</v>
      </c>
      <c r="B43" s="4">
        <v>726</v>
      </c>
      <c r="C43" s="2" t="s">
        <v>55</v>
      </c>
      <c r="D43" s="2" t="s">
        <v>56</v>
      </c>
      <c r="E43" s="2" t="s">
        <v>57</v>
      </c>
      <c r="F43" s="2" t="s">
        <v>58</v>
      </c>
      <c r="G43" s="2" t="s">
        <v>59</v>
      </c>
      <c r="H43" s="21" t="s">
        <v>509</v>
      </c>
      <c r="I43" s="22">
        <f>288*0.3</f>
        <v>86.39999999999999</v>
      </c>
    </row>
    <row r="44" spans="1:10" ht="12.75">
      <c r="A44" s="10">
        <v>3</v>
      </c>
      <c r="B44" s="4">
        <v>735</v>
      </c>
      <c r="C44" s="2" t="s">
        <v>6</v>
      </c>
      <c r="D44" s="2" t="s">
        <v>64</v>
      </c>
      <c r="E44" s="2" t="s">
        <v>65</v>
      </c>
      <c r="F44" s="2" t="s">
        <v>66</v>
      </c>
      <c r="G44" s="2" t="s">
        <v>67</v>
      </c>
      <c r="H44" s="21" t="s">
        <v>510</v>
      </c>
      <c r="I44" s="22">
        <f>288*0.2</f>
        <v>57.6</v>
      </c>
      <c r="J44" s="22">
        <f>SUM(I42:I44)</f>
        <v>288</v>
      </c>
    </row>
    <row r="45" ht="12.75">
      <c r="A45" s="13"/>
    </row>
    <row r="46" ht="12.75">
      <c r="A46" s="13"/>
    </row>
    <row r="47" spans="1:4" ht="12.75">
      <c r="A47" s="13"/>
      <c r="D47" s="20" t="s">
        <v>450</v>
      </c>
    </row>
    <row r="48" spans="3:5" ht="14.25" customHeight="1">
      <c r="C48" s="3" t="s">
        <v>413</v>
      </c>
      <c r="D48" s="20" t="s">
        <v>461</v>
      </c>
      <c r="E48" s="3" t="s">
        <v>447</v>
      </c>
    </row>
    <row r="49" spans="1:9" ht="12.75">
      <c r="A49" s="9" t="s">
        <v>500</v>
      </c>
      <c r="B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G49" s="1" t="s">
        <v>5</v>
      </c>
      <c r="H49" s="1" t="s">
        <v>403</v>
      </c>
      <c r="I49" s="23" t="s">
        <v>404</v>
      </c>
    </row>
    <row r="50" spans="1:9" ht="25.5">
      <c r="A50" s="10">
        <v>1</v>
      </c>
      <c r="B50" s="4">
        <v>390</v>
      </c>
      <c r="C50" s="2" t="s">
        <v>89</v>
      </c>
      <c r="D50" s="2" t="s">
        <v>90</v>
      </c>
      <c r="E50" s="2" t="s">
        <v>91</v>
      </c>
      <c r="F50" s="2" t="s">
        <v>25</v>
      </c>
      <c r="G50" s="2" t="s">
        <v>26</v>
      </c>
      <c r="H50" s="21" t="s">
        <v>504</v>
      </c>
      <c r="I50" s="22">
        <f>873*0.4</f>
        <v>349.20000000000005</v>
      </c>
    </row>
    <row r="51" spans="1:9" ht="12.75">
      <c r="A51" s="10">
        <v>2</v>
      </c>
      <c r="B51" s="4">
        <v>568</v>
      </c>
      <c r="C51" s="2" t="s">
        <v>93</v>
      </c>
      <c r="D51" s="2" t="s">
        <v>32</v>
      </c>
      <c r="E51" s="2" t="s">
        <v>94</v>
      </c>
      <c r="F51" s="2" t="s">
        <v>9</v>
      </c>
      <c r="G51" s="2" t="s">
        <v>11</v>
      </c>
      <c r="H51" s="21" t="s">
        <v>511</v>
      </c>
      <c r="I51" s="22">
        <f>873*0.3</f>
        <v>261.9</v>
      </c>
    </row>
    <row r="52" spans="1:9" ht="12.75">
      <c r="A52" s="10">
        <v>3</v>
      </c>
      <c r="B52" s="4">
        <v>593</v>
      </c>
      <c r="C52" s="2" t="s">
        <v>31</v>
      </c>
      <c r="D52" s="2" t="s">
        <v>77</v>
      </c>
      <c r="E52" s="2" t="s">
        <v>78</v>
      </c>
      <c r="F52" s="2" t="s">
        <v>34</v>
      </c>
      <c r="G52" s="2" t="s">
        <v>35</v>
      </c>
      <c r="H52" s="21" t="s">
        <v>502</v>
      </c>
      <c r="I52" s="22">
        <f>873*0.2</f>
        <v>174.60000000000002</v>
      </c>
    </row>
    <row r="53" spans="1:10" ht="12.75">
      <c r="A53" s="10">
        <v>4</v>
      </c>
      <c r="B53" s="4">
        <v>794</v>
      </c>
      <c r="C53" s="2" t="s">
        <v>68</v>
      </c>
      <c r="D53" s="2" t="s">
        <v>69</v>
      </c>
      <c r="E53" s="2" t="s">
        <v>70</v>
      </c>
      <c r="F53" s="2" t="s">
        <v>71</v>
      </c>
      <c r="G53" s="2" t="s">
        <v>72</v>
      </c>
      <c r="H53" s="3" t="s">
        <v>512</v>
      </c>
      <c r="I53" s="22">
        <f>873*0.1</f>
        <v>87.30000000000001</v>
      </c>
      <c r="J53" s="22">
        <f>SUM(I50:I53)</f>
        <v>873</v>
      </c>
    </row>
    <row r="54" spans="1:9" ht="12.75">
      <c r="A54" s="10">
        <v>5</v>
      </c>
      <c r="B54" s="4">
        <v>266</v>
      </c>
      <c r="C54" s="2" t="s">
        <v>6</v>
      </c>
      <c r="D54" s="2" t="s">
        <v>73</v>
      </c>
      <c r="E54" s="2" t="s">
        <v>74</v>
      </c>
      <c r="F54" s="2" t="s">
        <v>75</v>
      </c>
      <c r="G54" s="2" t="s">
        <v>76</v>
      </c>
      <c r="H54" s="3" t="s">
        <v>513</v>
      </c>
      <c r="I54" s="24" t="s">
        <v>506</v>
      </c>
    </row>
    <row r="55" ht="12.75">
      <c r="A55" s="13"/>
    </row>
    <row r="56" spans="1:4" ht="12.75">
      <c r="A56" s="13"/>
      <c r="D56" s="20" t="s">
        <v>451</v>
      </c>
    </row>
    <row r="57" spans="3:5" ht="12.75">
      <c r="C57" s="3" t="s">
        <v>414</v>
      </c>
      <c r="D57" s="20" t="s">
        <v>458</v>
      </c>
      <c r="E57" s="3" t="s">
        <v>448</v>
      </c>
    </row>
    <row r="58" spans="1:9" ht="12.75">
      <c r="A58" s="9" t="s">
        <v>500</v>
      </c>
      <c r="B58" s="1" t="s">
        <v>0</v>
      </c>
      <c r="C58" s="1" t="s">
        <v>1</v>
      </c>
      <c r="D58" s="1" t="s">
        <v>2</v>
      </c>
      <c r="E58" s="1" t="s">
        <v>3</v>
      </c>
      <c r="F58" s="1" t="s">
        <v>4</v>
      </c>
      <c r="G58" s="1" t="s">
        <v>5</v>
      </c>
      <c r="H58" s="1" t="s">
        <v>403</v>
      </c>
      <c r="I58" s="23" t="s">
        <v>404</v>
      </c>
    </row>
    <row r="59" spans="1:9" ht="25.5">
      <c r="A59" s="10">
        <v>1</v>
      </c>
      <c r="B59" s="4">
        <v>390</v>
      </c>
      <c r="C59" s="2" t="s">
        <v>89</v>
      </c>
      <c r="D59" s="2" t="s">
        <v>90</v>
      </c>
      <c r="E59" s="2" t="s">
        <v>91</v>
      </c>
      <c r="F59" s="2" t="s">
        <v>25</v>
      </c>
      <c r="G59" s="2" t="s">
        <v>26</v>
      </c>
      <c r="H59" s="21" t="s">
        <v>514</v>
      </c>
      <c r="I59" s="22">
        <f>776*0.4</f>
        <v>310.40000000000003</v>
      </c>
    </row>
    <row r="60" spans="1:9" ht="12.75">
      <c r="A60" s="10">
        <v>0.6666666666666666</v>
      </c>
      <c r="B60" s="4">
        <v>593</v>
      </c>
      <c r="C60" s="2" t="s">
        <v>515</v>
      </c>
      <c r="D60" s="2" t="s">
        <v>77</v>
      </c>
      <c r="E60" s="2" t="s">
        <v>78</v>
      </c>
      <c r="F60" s="2" t="s">
        <v>34</v>
      </c>
      <c r="G60" s="2" t="s">
        <v>35</v>
      </c>
      <c r="H60" s="21" t="s">
        <v>454</v>
      </c>
      <c r="I60" s="22">
        <f>776*0.25</f>
        <v>194</v>
      </c>
    </row>
    <row r="61" spans="1:9" ht="12.75">
      <c r="A61" s="10">
        <v>0.6666666666666666</v>
      </c>
      <c r="B61" s="4">
        <v>568</v>
      </c>
      <c r="C61" s="2" t="s">
        <v>93</v>
      </c>
      <c r="D61" s="2" t="s">
        <v>32</v>
      </c>
      <c r="E61" s="2" t="s">
        <v>94</v>
      </c>
      <c r="F61" s="2" t="s">
        <v>9</v>
      </c>
      <c r="G61" s="2" t="s">
        <v>11</v>
      </c>
      <c r="H61" s="21" t="s">
        <v>511</v>
      </c>
      <c r="I61" s="22">
        <f>776*0.25</f>
        <v>194</v>
      </c>
    </row>
    <row r="62" spans="1:10" ht="12.75">
      <c r="A62" s="10">
        <v>4</v>
      </c>
      <c r="B62" s="4">
        <v>782</v>
      </c>
      <c r="C62" s="2" t="s">
        <v>96</v>
      </c>
      <c r="D62" s="2" t="s">
        <v>32</v>
      </c>
      <c r="E62" s="2" t="s">
        <v>97</v>
      </c>
      <c r="F62" s="2" t="s">
        <v>18</v>
      </c>
      <c r="G62" s="2" t="s">
        <v>98</v>
      </c>
      <c r="H62" s="3" t="s">
        <v>516</v>
      </c>
      <c r="I62" s="22">
        <f>776*0.1</f>
        <v>77.60000000000001</v>
      </c>
      <c r="J62" s="22">
        <f>SUM(I59:I62)</f>
        <v>776.0000000000001</v>
      </c>
    </row>
    <row r="63" spans="1:9" ht="12.75">
      <c r="A63" s="10">
        <v>5</v>
      </c>
      <c r="B63" s="4">
        <v>266</v>
      </c>
      <c r="C63" s="2" t="s">
        <v>6</v>
      </c>
      <c r="D63" s="2" t="s">
        <v>73</v>
      </c>
      <c r="E63" s="2" t="s">
        <v>74</v>
      </c>
      <c r="F63" s="2" t="s">
        <v>75</v>
      </c>
      <c r="G63" s="2" t="s">
        <v>76</v>
      </c>
      <c r="H63" s="3" t="s">
        <v>513</v>
      </c>
      <c r="I63" s="24" t="s">
        <v>506</v>
      </c>
    </row>
    <row r="64" ht="12.75">
      <c r="A64" s="13"/>
    </row>
    <row r="65" ht="12.75">
      <c r="D65" s="20" t="s">
        <v>451</v>
      </c>
    </row>
    <row r="66" spans="3:5" ht="12.75">
      <c r="C66" s="3" t="s">
        <v>415</v>
      </c>
      <c r="D66" s="20" t="s">
        <v>452</v>
      </c>
      <c r="E66" s="3" t="s">
        <v>449</v>
      </c>
    </row>
    <row r="67" spans="1:9" ht="12.75">
      <c r="A67" s="9" t="s">
        <v>500</v>
      </c>
      <c r="B67" s="1" t="s">
        <v>0</v>
      </c>
      <c r="C67" s="1" t="s">
        <v>1</v>
      </c>
      <c r="D67" s="1" t="s">
        <v>2</v>
      </c>
      <c r="E67" s="1" t="s">
        <v>3</v>
      </c>
      <c r="F67" s="1" t="s">
        <v>4</v>
      </c>
      <c r="G67" s="1" t="s">
        <v>5</v>
      </c>
      <c r="H67" s="1" t="s">
        <v>403</v>
      </c>
      <c r="I67" s="23" t="s">
        <v>404</v>
      </c>
    </row>
    <row r="68" spans="1:9" ht="25.5">
      <c r="A68" s="10">
        <v>1</v>
      </c>
      <c r="B68" s="4">
        <v>1305</v>
      </c>
      <c r="C68" s="2" t="s">
        <v>99</v>
      </c>
      <c r="D68" s="2" t="s">
        <v>100</v>
      </c>
      <c r="E68" s="2" t="s">
        <v>101</v>
      </c>
      <c r="F68" s="2" t="s">
        <v>102</v>
      </c>
      <c r="G68" s="2" t="s">
        <v>103</v>
      </c>
      <c r="H68" s="21" t="s">
        <v>517</v>
      </c>
      <c r="I68" s="22">
        <f>490*0.6</f>
        <v>294</v>
      </c>
    </row>
    <row r="69" spans="1:10" ht="12.75">
      <c r="A69" s="10">
        <v>2</v>
      </c>
      <c r="B69" s="4">
        <v>241</v>
      </c>
      <c r="C69" s="2" t="s">
        <v>104</v>
      </c>
      <c r="D69" s="2" t="s">
        <v>105</v>
      </c>
      <c r="E69" s="2" t="s">
        <v>106</v>
      </c>
      <c r="F69" s="2" t="s">
        <v>107</v>
      </c>
      <c r="G69" s="2" t="s">
        <v>108</v>
      </c>
      <c r="H69" s="21" t="s">
        <v>518</v>
      </c>
      <c r="I69" s="22">
        <f>490*0.4</f>
        <v>196</v>
      </c>
      <c r="J69" s="22">
        <f>SUM(I68:I69)</f>
        <v>490</v>
      </c>
    </row>
    <row r="70" ht="12.75">
      <c r="A70" s="13"/>
    </row>
    <row r="71" spans="1:4" ht="12.75">
      <c r="A71" s="13"/>
      <c r="D71" s="28" t="s">
        <v>451</v>
      </c>
    </row>
    <row r="72" spans="3:5" ht="12.75">
      <c r="C72" t="s">
        <v>416</v>
      </c>
      <c r="D72" s="28" t="s">
        <v>453</v>
      </c>
      <c r="E72" t="s">
        <v>445</v>
      </c>
    </row>
    <row r="73" spans="1:9" ht="12.75">
      <c r="A73" s="9" t="s">
        <v>500</v>
      </c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  <c r="G73" s="1" t="s">
        <v>5</v>
      </c>
      <c r="H73" s="1" t="s">
        <v>403</v>
      </c>
      <c r="I73" s="23" t="s">
        <v>404</v>
      </c>
    </row>
    <row r="74" spans="1:10" ht="12.75">
      <c r="A74" s="10">
        <v>1</v>
      </c>
      <c r="B74" s="4">
        <v>241</v>
      </c>
      <c r="C74" s="2" t="s">
        <v>104</v>
      </c>
      <c r="D74" s="2" t="s">
        <v>105</v>
      </c>
      <c r="E74" s="2" t="s">
        <v>106</v>
      </c>
      <c r="F74" s="2" t="s">
        <v>107</v>
      </c>
      <c r="G74" s="2" t="s">
        <v>108</v>
      </c>
      <c r="H74" s="21" t="s">
        <v>519</v>
      </c>
      <c r="I74" s="22">
        <v>370</v>
      </c>
      <c r="J74" s="22">
        <f>SUM(I74)</f>
        <v>370</v>
      </c>
    </row>
    <row r="75" ht="12.75">
      <c r="A75" s="13"/>
    </row>
    <row r="76" spans="1:4" ht="12.75">
      <c r="A76" s="13"/>
      <c r="D76" s="28" t="s">
        <v>451</v>
      </c>
    </row>
    <row r="77" spans="3:5" ht="12.75">
      <c r="C77" t="s">
        <v>417</v>
      </c>
      <c r="D77" s="28" t="s">
        <v>454</v>
      </c>
      <c r="E77" t="s">
        <v>455</v>
      </c>
    </row>
    <row r="78" spans="1:9" ht="12.75">
      <c r="A78" s="9" t="s">
        <v>500</v>
      </c>
      <c r="B78" s="1" t="s">
        <v>0</v>
      </c>
      <c r="C78" s="1" t="s">
        <v>1</v>
      </c>
      <c r="D78" s="1" t="s">
        <v>2</v>
      </c>
      <c r="E78" s="1" t="s">
        <v>3</v>
      </c>
      <c r="F78" s="1" t="s">
        <v>4</v>
      </c>
      <c r="G78" s="1" t="s">
        <v>5</v>
      </c>
      <c r="H78" s="1" t="s">
        <v>403</v>
      </c>
      <c r="I78" s="23" t="s">
        <v>404</v>
      </c>
    </row>
    <row r="79" spans="1:9" ht="12.75">
      <c r="A79" s="10">
        <v>1</v>
      </c>
      <c r="B79" s="4">
        <v>785</v>
      </c>
      <c r="C79" s="2" t="s">
        <v>109</v>
      </c>
      <c r="D79" s="2" t="s">
        <v>110</v>
      </c>
      <c r="E79" s="2" t="s">
        <v>111</v>
      </c>
      <c r="F79" s="2" t="s">
        <v>9</v>
      </c>
      <c r="G79" s="2" t="s">
        <v>10</v>
      </c>
      <c r="H79" s="21" t="s">
        <v>497</v>
      </c>
      <c r="I79" s="22">
        <f>778*0.4</f>
        <v>311.20000000000005</v>
      </c>
    </row>
    <row r="80" spans="1:9" ht="12.75">
      <c r="A80" s="10">
        <v>2</v>
      </c>
      <c r="B80" s="4">
        <v>566</v>
      </c>
      <c r="C80" s="2" t="s">
        <v>124</v>
      </c>
      <c r="D80" s="2" t="s">
        <v>32</v>
      </c>
      <c r="E80" s="2" t="s">
        <v>94</v>
      </c>
      <c r="F80" s="2" t="s">
        <v>9</v>
      </c>
      <c r="G80" s="2" t="s">
        <v>11</v>
      </c>
      <c r="H80" s="21" t="s">
        <v>511</v>
      </c>
      <c r="I80" s="22">
        <f>778*0.3</f>
        <v>233.39999999999998</v>
      </c>
    </row>
    <row r="81" spans="1:9" ht="12.75">
      <c r="A81" s="10">
        <v>3</v>
      </c>
      <c r="B81" s="4">
        <v>684</v>
      </c>
      <c r="C81" s="2" t="s">
        <v>117</v>
      </c>
      <c r="D81" s="2" t="s">
        <v>69</v>
      </c>
      <c r="E81" s="2" t="s">
        <v>118</v>
      </c>
      <c r="F81" s="2" t="s">
        <v>119</v>
      </c>
      <c r="G81" s="2" t="s">
        <v>120</v>
      </c>
      <c r="H81" s="21" t="s">
        <v>520</v>
      </c>
      <c r="I81" s="22">
        <f>778*0.2</f>
        <v>155.60000000000002</v>
      </c>
    </row>
    <row r="82" spans="1:10" ht="12.75">
      <c r="A82" s="10">
        <v>4</v>
      </c>
      <c r="B82" s="4">
        <v>670</v>
      </c>
      <c r="C82" s="2" t="s">
        <v>121</v>
      </c>
      <c r="D82" s="2" t="s">
        <v>122</v>
      </c>
      <c r="E82" s="2" t="s">
        <v>123</v>
      </c>
      <c r="F82" s="2" t="s">
        <v>45</v>
      </c>
      <c r="G82" s="2" t="s">
        <v>46</v>
      </c>
      <c r="H82" s="3" t="s">
        <v>507</v>
      </c>
      <c r="I82" s="22">
        <f>778*0.1</f>
        <v>77.80000000000001</v>
      </c>
      <c r="J82" s="22">
        <f>SUM(I79:I82)</f>
        <v>778</v>
      </c>
    </row>
    <row r="83" spans="1:9" ht="12.75">
      <c r="A83" s="10">
        <v>5</v>
      </c>
      <c r="B83" s="4">
        <v>721</v>
      </c>
      <c r="C83" s="2" t="s">
        <v>112</v>
      </c>
      <c r="D83" s="2" t="s">
        <v>113</v>
      </c>
      <c r="E83" s="2" t="s">
        <v>114</v>
      </c>
      <c r="F83" s="2" t="s">
        <v>115</v>
      </c>
      <c r="G83" s="2" t="s">
        <v>116</v>
      </c>
      <c r="H83" s="3" t="s">
        <v>521</v>
      </c>
      <c r="I83" s="24" t="s">
        <v>506</v>
      </c>
    </row>
    <row r="84" ht="12.75">
      <c r="A84" s="13"/>
    </row>
    <row r="85" spans="1:4" ht="12.75">
      <c r="A85" s="13"/>
      <c r="C85" s="20" t="s">
        <v>615</v>
      </c>
      <c r="D85" s="20" t="s">
        <v>458</v>
      </c>
    </row>
    <row r="86" spans="1:4" ht="12.75">
      <c r="A86" s="13"/>
      <c r="C86" s="28"/>
      <c r="D86" s="20" t="s">
        <v>616</v>
      </c>
    </row>
    <row r="87" spans="1:4" ht="12.75">
      <c r="A87" s="13"/>
      <c r="C87" s="28"/>
      <c r="D87" s="20" t="s">
        <v>617</v>
      </c>
    </row>
    <row r="88" spans="1:4" ht="13.5" customHeight="1">
      <c r="A88" s="13"/>
      <c r="C88" s="28"/>
      <c r="D88" s="20" t="s">
        <v>618</v>
      </c>
    </row>
    <row r="89" ht="12.75">
      <c r="A89" s="13"/>
    </row>
    <row r="90" ht="12.75">
      <c r="D90" s="20" t="s">
        <v>451</v>
      </c>
    </row>
    <row r="91" spans="3:5" ht="12.75">
      <c r="C91" s="3" t="s">
        <v>418</v>
      </c>
      <c r="D91" s="20" t="s">
        <v>456</v>
      </c>
      <c r="E91" s="3" t="s">
        <v>455</v>
      </c>
    </row>
    <row r="92" spans="1:9" ht="12.75">
      <c r="A92" s="9" t="s">
        <v>500</v>
      </c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403</v>
      </c>
      <c r="I92" s="23" t="s">
        <v>404</v>
      </c>
    </row>
    <row r="93" spans="1:9" ht="12.75">
      <c r="A93" s="10">
        <v>1</v>
      </c>
      <c r="B93" s="4">
        <v>785</v>
      </c>
      <c r="C93" s="2" t="s">
        <v>109</v>
      </c>
      <c r="D93" s="2" t="s">
        <v>110</v>
      </c>
      <c r="E93" s="2" t="s">
        <v>111</v>
      </c>
      <c r="F93" s="2" t="s">
        <v>9</v>
      </c>
      <c r="G93" s="2" t="s">
        <v>10</v>
      </c>
      <c r="H93" s="21" t="s">
        <v>454</v>
      </c>
      <c r="I93" s="22">
        <f>778*0.4</f>
        <v>311.20000000000005</v>
      </c>
    </row>
    <row r="94" spans="1:9" ht="12.75">
      <c r="A94" s="10">
        <v>2</v>
      </c>
      <c r="B94" s="4">
        <v>670</v>
      </c>
      <c r="C94" s="2" t="s">
        <v>121</v>
      </c>
      <c r="D94" s="2" t="s">
        <v>122</v>
      </c>
      <c r="E94" s="2" t="s">
        <v>123</v>
      </c>
      <c r="F94" s="2" t="s">
        <v>45</v>
      </c>
      <c r="G94" s="2" t="s">
        <v>46</v>
      </c>
      <c r="H94" s="21" t="s">
        <v>507</v>
      </c>
      <c r="I94" s="22">
        <f>778*0.3</f>
        <v>233.39999999999998</v>
      </c>
    </row>
    <row r="95" spans="1:9" ht="12.75">
      <c r="A95" s="10">
        <v>3</v>
      </c>
      <c r="B95" s="4">
        <v>566</v>
      </c>
      <c r="C95" s="2" t="s">
        <v>124</v>
      </c>
      <c r="D95" s="2" t="s">
        <v>32</v>
      </c>
      <c r="E95" s="2" t="s">
        <v>94</v>
      </c>
      <c r="F95" s="2" t="s">
        <v>9</v>
      </c>
      <c r="G95" s="2" t="s">
        <v>11</v>
      </c>
      <c r="H95" s="21" t="s">
        <v>511</v>
      </c>
      <c r="I95" s="22">
        <f>778*0.2</f>
        <v>155.60000000000002</v>
      </c>
    </row>
    <row r="96" spans="1:10" ht="12.75">
      <c r="A96" s="10">
        <v>4</v>
      </c>
      <c r="B96" s="4">
        <v>684</v>
      </c>
      <c r="C96" s="2" t="s">
        <v>117</v>
      </c>
      <c r="D96" s="2" t="s">
        <v>69</v>
      </c>
      <c r="E96" s="2" t="s">
        <v>118</v>
      </c>
      <c r="F96" s="2" t="s">
        <v>119</v>
      </c>
      <c r="G96" s="2" t="s">
        <v>120</v>
      </c>
      <c r="H96" s="3" t="s">
        <v>501</v>
      </c>
      <c r="I96" s="22">
        <f>778*0.1</f>
        <v>77.80000000000001</v>
      </c>
      <c r="J96" s="22">
        <f>SUM(I93:I96)</f>
        <v>778</v>
      </c>
    </row>
    <row r="97" spans="1:9" ht="12.75">
      <c r="A97" s="10">
        <v>5</v>
      </c>
      <c r="B97" s="4">
        <v>721</v>
      </c>
      <c r="C97" s="2" t="s">
        <v>112</v>
      </c>
      <c r="D97" s="2" t="s">
        <v>113</v>
      </c>
      <c r="E97" s="2" t="s">
        <v>114</v>
      </c>
      <c r="F97" s="2" t="s">
        <v>115</v>
      </c>
      <c r="G97" s="2" t="s">
        <v>116</v>
      </c>
      <c r="H97" s="3" t="s">
        <v>521</v>
      </c>
      <c r="I97" s="24" t="s">
        <v>506</v>
      </c>
    </row>
    <row r="98" ht="12.75">
      <c r="A98" s="13"/>
    </row>
    <row r="99" ht="12.75">
      <c r="D99" s="20" t="s">
        <v>451</v>
      </c>
    </row>
    <row r="100" spans="3:5" ht="15" customHeight="1">
      <c r="C100" s="3" t="s">
        <v>419</v>
      </c>
      <c r="D100" s="20" t="s">
        <v>462</v>
      </c>
      <c r="E100" s="3" t="s">
        <v>481</v>
      </c>
    </row>
    <row r="101" spans="1:9" ht="12.75">
      <c r="A101" s="9" t="s">
        <v>500</v>
      </c>
      <c r="B101" s="1" t="s">
        <v>0</v>
      </c>
      <c r="C101" s="1" t="s">
        <v>1</v>
      </c>
      <c r="D101" s="1" t="s">
        <v>2</v>
      </c>
      <c r="E101" s="1" t="s">
        <v>3</v>
      </c>
      <c r="F101" s="1" t="s">
        <v>4</v>
      </c>
      <c r="G101" s="1" t="s">
        <v>5</v>
      </c>
      <c r="H101" s="1" t="s">
        <v>403</v>
      </c>
      <c r="I101" s="23" t="s">
        <v>404</v>
      </c>
    </row>
    <row r="102" spans="1:9" ht="12.75">
      <c r="A102" s="10">
        <v>1</v>
      </c>
      <c r="B102" s="4">
        <v>783</v>
      </c>
      <c r="C102" s="2" t="s">
        <v>127</v>
      </c>
      <c r="D102" s="2" t="s">
        <v>128</v>
      </c>
      <c r="E102" s="2" t="s">
        <v>129</v>
      </c>
      <c r="F102" s="2" t="s">
        <v>130</v>
      </c>
      <c r="G102" s="2" t="s">
        <v>131</v>
      </c>
      <c r="H102" s="21" t="s">
        <v>522</v>
      </c>
      <c r="I102" s="22">
        <f>794*0.5</f>
        <v>397</v>
      </c>
    </row>
    <row r="103" spans="1:9" ht="12.75">
      <c r="A103" s="10">
        <v>2</v>
      </c>
      <c r="B103" s="4">
        <v>817</v>
      </c>
      <c r="C103" s="2" t="s">
        <v>125</v>
      </c>
      <c r="D103" s="2" t="s">
        <v>69</v>
      </c>
      <c r="E103" s="2" t="s">
        <v>126</v>
      </c>
      <c r="F103" s="2" t="s">
        <v>71</v>
      </c>
      <c r="G103" s="2" t="s">
        <v>72</v>
      </c>
      <c r="H103" s="21" t="s">
        <v>512</v>
      </c>
      <c r="I103" s="22">
        <f>794*0.3</f>
        <v>238.2</v>
      </c>
    </row>
    <row r="104" spans="1:10" ht="12.75">
      <c r="A104" s="10">
        <v>3</v>
      </c>
      <c r="B104" s="4">
        <v>279</v>
      </c>
      <c r="C104" s="2" t="s">
        <v>132</v>
      </c>
      <c r="D104" s="2" t="s">
        <v>7</v>
      </c>
      <c r="E104" s="2" t="s">
        <v>133</v>
      </c>
      <c r="F104" s="2" t="s">
        <v>18</v>
      </c>
      <c r="G104" s="2" t="s">
        <v>134</v>
      </c>
      <c r="H104" s="21" t="s">
        <v>523</v>
      </c>
      <c r="I104" s="22">
        <f>794*0.2</f>
        <v>158.8</v>
      </c>
      <c r="J104" s="22">
        <f>SUM(I102:I104)</f>
        <v>794</v>
      </c>
    </row>
    <row r="105" ht="12.75">
      <c r="A105" s="13"/>
    </row>
    <row r="106" ht="12.75">
      <c r="D106" s="20" t="s">
        <v>451</v>
      </c>
    </row>
    <row r="107" spans="3:5" ht="12.75">
      <c r="C107" s="3" t="s">
        <v>420</v>
      </c>
      <c r="D107" s="20" t="s">
        <v>463</v>
      </c>
      <c r="E107" s="3" t="s">
        <v>481</v>
      </c>
    </row>
    <row r="108" spans="1:9" ht="12.75">
      <c r="A108" s="9" t="s">
        <v>500</v>
      </c>
      <c r="B108" s="1" t="s">
        <v>0</v>
      </c>
      <c r="C108" s="1" t="s">
        <v>1</v>
      </c>
      <c r="D108" s="1" t="s">
        <v>2</v>
      </c>
      <c r="E108" s="1" t="s">
        <v>3</v>
      </c>
      <c r="F108" s="1" t="s">
        <v>4</v>
      </c>
      <c r="G108" s="1" t="s">
        <v>5</v>
      </c>
      <c r="H108" s="1" t="s">
        <v>403</v>
      </c>
      <c r="I108" s="23" t="s">
        <v>404</v>
      </c>
    </row>
    <row r="109" spans="1:9" ht="12.75">
      <c r="A109" s="10">
        <v>1</v>
      </c>
      <c r="B109" s="4">
        <v>783</v>
      </c>
      <c r="C109" s="2" t="s">
        <v>127</v>
      </c>
      <c r="D109" s="2" t="s">
        <v>128</v>
      </c>
      <c r="E109" s="2" t="s">
        <v>129</v>
      </c>
      <c r="F109" s="2" t="s">
        <v>130</v>
      </c>
      <c r="G109" s="2" t="s">
        <v>131</v>
      </c>
      <c r="H109" s="21" t="s">
        <v>454</v>
      </c>
      <c r="I109" s="22">
        <f>794*0.5</f>
        <v>397</v>
      </c>
    </row>
    <row r="110" spans="1:9" ht="12.75">
      <c r="A110" s="10">
        <v>2</v>
      </c>
      <c r="B110" s="4">
        <v>817</v>
      </c>
      <c r="C110" s="2" t="s">
        <v>125</v>
      </c>
      <c r="D110" s="2" t="s">
        <v>69</v>
      </c>
      <c r="E110" s="2" t="s">
        <v>126</v>
      </c>
      <c r="F110" s="2" t="s">
        <v>71</v>
      </c>
      <c r="G110" s="2" t="s">
        <v>72</v>
      </c>
      <c r="H110" s="21" t="s">
        <v>501</v>
      </c>
      <c r="I110" s="22">
        <f>794*0.3</f>
        <v>238.2</v>
      </c>
    </row>
    <row r="111" spans="1:10" ht="12.75">
      <c r="A111" s="10">
        <v>3</v>
      </c>
      <c r="B111" s="4">
        <v>279</v>
      </c>
      <c r="C111" s="2" t="s">
        <v>132</v>
      </c>
      <c r="D111" s="2" t="s">
        <v>7</v>
      </c>
      <c r="E111" s="2" t="s">
        <v>133</v>
      </c>
      <c r="F111" s="2" t="s">
        <v>18</v>
      </c>
      <c r="G111" s="2" t="s">
        <v>134</v>
      </c>
      <c r="H111" s="21" t="s">
        <v>514</v>
      </c>
      <c r="I111" s="22">
        <f>794*0.2</f>
        <v>158.8</v>
      </c>
      <c r="J111" s="22">
        <f>SUM(I109:I111)</f>
        <v>794</v>
      </c>
    </row>
    <row r="112" spans="1:7" ht="12.75">
      <c r="A112" s="11"/>
      <c r="B112" s="8"/>
      <c r="C112" s="3"/>
      <c r="D112" s="3"/>
      <c r="E112" s="3"/>
      <c r="F112" s="3"/>
      <c r="G112" s="3"/>
    </row>
    <row r="113" ht="12.75">
      <c r="D113" s="20" t="s">
        <v>451</v>
      </c>
    </row>
    <row r="114" spans="3:5" ht="12.75">
      <c r="C114" s="3" t="s">
        <v>421</v>
      </c>
      <c r="D114" s="20" t="s">
        <v>464</v>
      </c>
      <c r="E114" s="3" t="s">
        <v>455</v>
      </c>
    </row>
    <row r="115" spans="1:9" ht="12.75">
      <c r="A115" s="9" t="s">
        <v>500</v>
      </c>
      <c r="B115" s="1" t="s">
        <v>0</v>
      </c>
      <c r="C115" s="1" t="s">
        <v>1</v>
      </c>
      <c r="D115" s="1" t="s">
        <v>2</v>
      </c>
      <c r="E115" s="1" t="s">
        <v>3</v>
      </c>
      <c r="F115" s="1" t="s">
        <v>4</v>
      </c>
      <c r="G115" s="1" t="s">
        <v>5</v>
      </c>
      <c r="H115" s="1" t="s">
        <v>403</v>
      </c>
      <c r="I115" s="23" t="s">
        <v>404</v>
      </c>
    </row>
    <row r="116" spans="1:9" ht="12.75">
      <c r="A116" s="10">
        <v>1</v>
      </c>
      <c r="B116" s="4">
        <v>248</v>
      </c>
      <c r="C116" s="2" t="s">
        <v>150</v>
      </c>
      <c r="D116" s="2" t="s">
        <v>151</v>
      </c>
      <c r="E116" s="2" t="s">
        <v>152</v>
      </c>
      <c r="F116" s="2" t="s">
        <v>153</v>
      </c>
      <c r="G116" s="2" t="s">
        <v>154</v>
      </c>
      <c r="H116" s="21" t="s">
        <v>527</v>
      </c>
      <c r="I116" s="22">
        <f>774*0.4</f>
        <v>309.6</v>
      </c>
    </row>
    <row r="117" spans="1:9" ht="12.75">
      <c r="A117" s="10">
        <v>2</v>
      </c>
      <c r="B117" s="4">
        <v>822</v>
      </c>
      <c r="C117" s="2" t="s">
        <v>135</v>
      </c>
      <c r="D117" s="2" t="s">
        <v>136</v>
      </c>
      <c r="E117" s="2" t="s">
        <v>137</v>
      </c>
      <c r="F117" s="2" t="s">
        <v>138</v>
      </c>
      <c r="G117" s="2" t="s">
        <v>139</v>
      </c>
      <c r="H117" s="21" t="s">
        <v>524</v>
      </c>
      <c r="I117" s="22">
        <f>774*0.3</f>
        <v>232.2</v>
      </c>
    </row>
    <row r="118" spans="1:9" ht="12.75">
      <c r="A118" s="10">
        <v>3</v>
      </c>
      <c r="B118" s="4">
        <v>241</v>
      </c>
      <c r="C118" s="2" t="s">
        <v>104</v>
      </c>
      <c r="D118" s="2" t="s">
        <v>105</v>
      </c>
      <c r="E118" s="2" t="s">
        <v>106</v>
      </c>
      <c r="F118" s="2" t="s">
        <v>107</v>
      </c>
      <c r="G118" s="2" t="s">
        <v>108</v>
      </c>
      <c r="H118" s="21" t="s">
        <v>518</v>
      </c>
      <c r="I118" s="22">
        <f>774*0.2</f>
        <v>154.8</v>
      </c>
    </row>
    <row r="119" spans="1:10" ht="12.75">
      <c r="A119" s="10">
        <v>4</v>
      </c>
      <c r="B119" s="4">
        <v>751</v>
      </c>
      <c r="C119" s="2" t="s">
        <v>140</v>
      </c>
      <c r="D119" s="2" t="s">
        <v>141</v>
      </c>
      <c r="E119" s="2" t="s">
        <v>142</v>
      </c>
      <c r="F119" s="2" t="s">
        <v>143</v>
      </c>
      <c r="G119" s="2" t="s">
        <v>144</v>
      </c>
      <c r="H119" s="3" t="s">
        <v>525</v>
      </c>
      <c r="I119" s="22">
        <f>774*0.1</f>
        <v>77.4</v>
      </c>
      <c r="J119" s="22">
        <f>SUM(I116:I119)</f>
        <v>773.9999999999999</v>
      </c>
    </row>
    <row r="120" spans="1:9" ht="12.75">
      <c r="A120" s="10">
        <v>5</v>
      </c>
      <c r="B120" s="4">
        <v>569</v>
      </c>
      <c r="C120" s="2" t="s">
        <v>145</v>
      </c>
      <c r="D120" s="2" t="s">
        <v>146</v>
      </c>
      <c r="E120" s="2" t="s">
        <v>147</v>
      </c>
      <c r="F120" s="2" t="s">
        <v>148</v>
      </c>
      <c r="G120" s="2" t="s">
        <v>149</v>
      </c>
      <c r="H120" s="3" t="s">
        <v>526</v>
      </c>
      <c r="I120" s="24" t="s">
        <v>506</v>
      </c>
    </row>
    <row r="121" ht="12.75">
      <c r="A121" s="13"/>
    </row>
    <row r="122" spans="1:4" ht="12.75">
      <c r="A122" s="13"/>
      <c r="D122" s="20" t="s">
        <v>451</v>
      </c>
    </row>
    <row r="123" spans="3:5" ht="12.75">
      <c r="C123" s="3" t="s">
        <v>422</v>
      </c>
      <c r="D123" s="20" t="s">
        <v>465</v>
      </c>
      <c r="E123" s="3" t="s">
        <v>482</v>
      </c>
    </row>
    <row r="124" spans="1:9" ht="12.75">
      <c r="A124" s="9" t="s">
        <v>500</v>
      </c>
      <c r="B124" s="1" t="s">
        <v>0</v>
      </c>
      <c r="C124" s="1" t="s">
        <v>1</v>
      </c>
      <c r="D124" s="1" t="s">
        <v>2</v>
      </c>
      <c r="E124" s="1" t="s">
        <v>3</v>
      </c>
      <c r="F124" s="1" t="s">
        <v>4</v>
      </c>
      <c r="G124" s="1" t="s">
        <v>5</v>
      </c>
      <c r="H124" s="1" t="s">
        <v>403</v>
      </c>
      <c r="I124" s="23" t="s">
        <v>404</v>
      </c>
    </row>
    <row r="125" spans="1:9" ht="12.75">
      <c r="A125" s="10">
        <v>1</v>
      </c>
      <c r="B125" s="4">
        <v>826</v>
      </c>
      <c r="C125" s="2" t="s">
        <v>390</v>
      </c>
      <c r="D125" s="2" t="s">
        <v>391</v>
      </c>
      <c r="E125" s="2" t="s">
        <v>392</v>
      </c>
      <c r="F125" s="2" t="s">
        <v>397</v>
      </c>
      <c r="G125" s="2" t="s">
        <v>393</v>
      </c>
      <c r="H125" s="21" t="s">
        <v>528</v>
      </c>
      <c r="I125" s="22">
        <f>1114*0.4</f>
        <v>445.6</v>
      </c>
    </row>
    <row r="126" spans="1:9" ht="12.75">
      <c r="A126" s="10">
        <v>0.6666666666666666</v>
      </c>
      <c r="B126" s="4">
        <v>241</v>
      </c>
      <c r="C126" s="2" t="s">
        <v>104</v>
      </c>
      <c r="D126" s="2" t="s">
        <v>105</v>
      </c>
      <c r="E126" s="2" t="s">
        <v>106</v>
      </c>
      <c r="F126" s="2" t="s">
        <v>107</v>
      </c>
      <c r="G126" s="2" t="s">
        <v>108</v>
      </c>
      <c r="H126" s="21" t="s">
        <v>519</v>
      </c>
      <c r="I126" s="22">
        <f>1114*0.25</f>
        <v>278.5</v>
      </c>
    </row>
    <row r="127" spans="1:9" ht="12.75">
      <c r="A127" s="10">
        <v>0.6666666666666666</v>
      </c>
      <c r="B127" s="4">
        <v>248</v>
      </c>
      <c r="C127" s="2" t="s">
        <v>150</v>
      </c>
      <c r="D127" s="2" t="s">
        <v>151</v>
      </c>
      <c r="E127" s="2" t="s">
        <v>152</v>
      </c>
      <c r="F127" s="2" t="s">
        <v>153</v>
      </c>
      <c r="G127" s="2" t="s">
        <v>154</v>
      </c>
      <c r="H127" s="21" t="s">
        <v>501</v>
      </c>
      <c r="I127" s="22">
        <f>1114*0.25</f>
        <v>278.5</v>
      </c>
    </row>
    <row r="128" spans="1:10" ht="12.75">
      <c r="A128" s="10">
        <v>4</v>
      </c>
      <c r="B128" s="4">
        <v>991</v>
      </c>
      <c r="C128" s="2" t="s">
        <v>394</v>
      </c>
      <c r="D128" s="2" t="s">
        <v>395</v>
      </c>
      <c r="E128" s="2" t="s">
        <v>396</v>
      </c>
      <c r="F128" s="2" t="s">
        <v>397</v>
      </c>
      <c r="G128" s="2" t="s">
        <v>393</v>
      </c>
      <c r="H128" s="3" t="s">
        <v>529</v>
      </c>
      <c r="I128" s="22">
        <f>1114*0.1</f>
        <v>111.4</v>
      </c>
      <c r="J128" s="22">
        <f>SUM(I125:I128)</f>
        <v>1114</v>
      </c>
    </row>
    <row r="129" spans="1:9" ht="12.75">
      <c r="A129" s="10">
        <v>5</v>
      </c>
      <c r="B129" s="4">
        <v>822</v>
      </c>
      <c r="C129" s="2" t="s">
        <v>135</v>
      </c>
      <c r="D129" s="2" t="s">
        <v>136</v>
      </c>
      <c r="E129" s="2" t="s">
        <v>137</v>
      </c>
      <c r="F129" s="2" t="s">
        <v>138</v>
      </c>
      <c r="G129" s="2" t="s">
        <v>139</v>
      </c>
      <c r="H129" s="3" t="s">
        <v>524</v>
      </c>
      <c r="I129" s="24" t="s">
        <v>506</v>
      </c>
    </row>
    <row r="131" spans="3:4" ht="12.75">
      <c r="C131" s="20" t="s">
        <v>615</v>
      </c>
      <c r="D131" s="20" t="s">
        <v>619</v>
      </c>
    </row>
    <row r="132" ht="12.75">
      <c r="D132" s="20" t="s">
        <v>620</v>
      </c>
    </row>
    <row r="133" ht="12.75">
      <c r="D133" s="28" t="s">
        <v>621</v>
      </c>
    </row>
    <row r="134" ht="12.75">
      <c r="D134" s="28" t="s">
        <v>622</v>
      </c>
    </row>
    <row r="136" spans="1:7" ht="12.75">
      <c r="A136" s="12"/>
      <c r="B136" s="6"/>
      <c r="C136" s="3"/>
      <c r="D136" s="20" t="s">
        <v>633</v>
      </c>
      <c r="E136" s="3"/>
      <c r="F136" s="3"/>
      <c r="G136" s="3"/>
    </row>
    <row r="137" spans="3:5" ht="12.75">
      <c r="C137" s="3" t="s">
        <v>424</v>
      </c>
      <c r="D137" s="20" t="s">
        <v>634</v>
      </c>
      <c r="E137" s="3" t="s">
        <v>447</v>
      </c>
    </row>
    <row r="138" spans="1:9" ht="12.75">
      <c r="A138" s="9" t="s">
        <v>500</v>
      </c>
      <c r="B138" s="1" t="s">
        <v>0</v>
      </c>
      <c r="C138" s="1" t="s">
        <v>1</v>
      </c>
      <c r="D138" s="1" t="s">
        <v>2</v>
      </c>
      <c r="E138" s="1" t="s">
        <v>3</v>
      </c>
      <c r="F138" s="1" t="s">
        <v>4</v>
      </c>
      <c r="G138" s="1" t="s">
        <v>5</v>
      </c>
      <c r="H138" s="1" t="s">
        <v>403</v>
      </c>
      <c r="I138" s="23" t="s">
        <v>404</v>
      </c>
    </row>
    <row r="139" spans="1:9" ht="12.75">
      <c r="A139" s="10">
        <v>1</v>
      </c>
      <c r="B139" s="4">
        <v>720</v>
      </c>
      <c r="C139" s="2" t="s">
        <v>160</v>
      </c>
      <c r="D139" s="2" t="s">
        <v>161</v>
      </c>
      <c r="E139" s="2" t="s">
        <v>162</v>
      </c>
      <c r="F139" s="2" t="s">
        <v>163</v>
      </c>
      <c r="G139" s="2" t="s">
        <v>164</v>
      </c>
      <c r="H139" s="21" t="s">
        <v>530</v>
      </c>
      <c r="I139" s="22">
        <f>2470*0.4</f>
        <v>988</v>
      </c>
    </row>
    <row r="140" spans="1:9" ht="12.75">
      <c r="A140" s="10">
        <v>2</v>
      </c>
      <c r="B140" s="4">
        <v>732</v>
      </c>
      <c r="C140" s="2" t="s">
        <v>169</v>
      </c>
      <c r="D140" s="2" t="s">
        <v>170</v>
      </c>
      <c r="E140" s="2" t="s">
        <v>171</v>
      </c>
      <c r="F140" s="2" t="s">
        <v>172</v>
      </c>
      <c r="G140" s="2" t="s">
        <v>173</v>
      </c>
      <c r="H140" s="21" t="s">
        <v>531</v>
      </c>
      <c r="I140" s="22">
        <f>2470*0.3</f>
        <v>741</v>
      </c>
    </row>
    <row r="141" spans="1:9" ht="12.75" customHeight="1">
      <c r="A141" s="10">
        <v>3</v>
      </c>
      <c r="B141" s="4">
        <v>739</v>
      </c>
      <c r="C141" s="2" t="s">
        <v>165</v>
      </c>
      <c r="D141" s="2" t="s">
        <v>51</v>
      </c>
      <c r="E141" s="2" t="s">
        <v>166</v>
      </c>
      <c r="F141" s="2" t="s">
        <v>167</v>
      </c>
      <c r="G141" s="2" t="s">
        <v>168</v>
      </c>
      <c r="H141" s="21" t="s">
        <v>532</v>
      </c>
      <c r="I141" s="22">
        <f>2470*0.2</f>
        <v>494</v>
      </c>
    </row>
    <row r="142" spans="1:10" ht="12.75">
      <c r="A142" s="10">
        <v>4</v>
      </c>
      <c r="B142" s="4">
        <v>576</v>
      </c>
      <c r="C142" s="2" t="s">
        <v>184</v>
      </c>
      <c r="D142" s="2" t="s">
        <v>185</v>
      </c>
      <c r="E142" s="2" t="s">
        <v>186</v>
      </c>
      <c r="F142" s="2" t="s">
        <v>187</v>
      </c>
      <c r="G142" s="2" t="s">
        <v>188</v>
      </c>
      <c r="H142" s="3" t="s">
        <v>533</v>
      </c>
      <c r="I142" s="22">
        <f>2470*0.1</f>
        <v>247</v>
      </c>
      <c r="J142" s="22">
        <f>SUM(I139:I142)</f>
        <v>2470</v>
      </c>
    </row>
    <row r="143" spans="1:9" ht="12.75">
      <c r="A143" s="10">
        <v>5</v>
      </c>
      <c r="B143" s="4">
        <v>869</v>
      </c>
      <c r="C143" s="2" t="s">
        <v>155</v>
      </c>
      <c r="D143" s="2" t="s">
        <v>156</v>
      </c>
      <c r="E143" s="2" t="s">
        <v>157</v>
      </c>
      <c r="F143" s="2" t="s">
        <v>158</v>
      </c>
      <c r="G143" s="2" t="s">
        <v>159</v>
      </c>
      <c r="H143" s="3" t="s">
        <v>534</v>
      </c>
      <c r="I143" s="24" t="s">
        <v>506</v>
      </c>
    </row>
    <row r="144" spans="1:7" ht="12.75">
      <c r="A144" s="11"/>
      <c r="B144" s="6"/>
      <c r="C144" s="3"/>
      <c r="D144" s="3"/>
      <c r="E144" s="3"/>
      <c r="F144" s="3"/>
      <c r="G144" s="3"/>
    </row>
    <row r="145" ht="12.75">
      <c r="D145" s="20" t="s">
        <v>451</v>
      </c>
    </row>
    <row r="146" ht="12.75" customHeight="1">
      <c r="D146" s="28" t="s">
        <v>466</v>
      </c>
    </row>
    <row r="147" spans="3:5" ht="13.5" customHeight="1">
      <c r="C147" s="3" t="s">
        <v>423</v>
      </c>
      <c r="D147" s="28" t="s">
        <v>467</v>
      </c>
      <c r="E147" t="s">
        <v>483</v>
      </c>
    </row>
    <row r="148" spans="1:9" ht="12.75">
      <c r="A148" s="9" t="s">
        <v>500</v>
      </c>
      <c r="B148" s="1" t="s">
        <v>0</v>
      </c>
      <c r="C148" s="1" t="s">
        <v>1</v>
      </c>
      <c r="D148" s="1" t="s">
        <v>2</v>
      </c>
      <c r="E148" s="1" t="s">
        <v>3</v>
      </c>
      <c r="F148" s="1" t="s">
        <v>4</v>
      </c>
      <c r="G148" s="1" t="s">
        <v>5</v>
      </c>
      <c r="H148" s="1" t="s">
        <v>403</v>
      </c>
      <c r="I148" s="23" t="s">
        <v>404</v>
      </c>
    </row>
    <row r="149" spans="1:9" ht="12.75">
      <c r="A149" s="10">
        <v>1</v>
      </c>
      <c r="B149" s="4">
        <v>394</v>
      </c>
      <c r="C149" s="2" t="s">
        <v>196</v>
      </c>
      <c r="D149" s="2" t="s">
        <v>197</v>
      </c>
      <c r="E149" s="2" t="s">
        <v>198</v>
      </c>
      <c r="F149" s="2" t="s">
        <v>199</v>
      </c>
      <c r="G149" s="2" t="s">
        <v>200</v>
      </c>
      <c r="H149" s="21" t="s">
        <v>535</v>
      </c>
      <c r="I149" s="22">
        <f>2130*0.4</f>
        <v>852</v>
      </c>
    </row>
    <row r="150" spans="1:9" ht="12.75">
      <c r="A150" s="10">
        <v>2</v>
      </c>
      <c r="B150" s="4">
        <v>739</v>
      </c>
      <c r="C150" s="2" t="s">
        <v>165</v>
      </c>
      <c r="D150" s="2" t="s">
        <v>51</v>
      </c>
      <c r="E150" s="2" t="s">
        <v>166</v>
      </c>
      <c r="F150" s="2" t="s">
        <v>167</v>
      </c>
      <c r="G150" s="2" t="s">
        <v>168</v>
      </c>
      <c r="H150" s="21" t="s">
        <v>536</v>
      </c>
      <c r="I150" s="22">
        <f>2130*0.3</f>
        <v>639</v>
      </c>
    </row>
    <row r="151" spans="1:9" ht="12.75">
      <c r="A151" s="10">
        <v>3</v>
      </c>
      <c r="B151" s="4">
        <v>576</v>
      </c>
      <c r="C151" s="2" t="s">
        <v>184</v>
      </c>
      <c r="D151" s="2" t="s">
        <v>185</v>
      </c>
      <c r="E151" s="2" t="s">
        <v>186</v>
      </c>
      <c r="F151" s="2" t="s">
        <v>187</v>
      </c>
      <c r="G151" s="2" t="s">
        <v>188</v>
      </c>
      <c r="H151" s="21" t="s">
        <v>537</v>
      </c>
      <c r="I151" s="22">
        <f>2130*0.2</f>
        <v>426</v>
      </c>
    </row>
    <row r="152" spans="1:10" ht="12.75">
      <c r="A152" s="10">
        <v>4</v>
      </c>
      <c r="B152" s="4">
        <v>584</v>
      </c>
      <c r="C152" s="2" t="s">
        <v>179</v>
      </c>
      <c r="D152" s="2" t="s">
        <v>180</v>
      </c>
      <c r="E152" s="2" t="s">
        <v>181</v>
      </c>
      <c r="F152" s="2" t="s">
        <v>182</v>
      </c>
      <c r="G152" s="2" t="s">
        <v>183</v>
      </c>
      <c r="H152" s="3" t="s">
        <v>538</v>
      </c>
      <c r="I152" s="22">
        <f>2130*0.1</f>
        <v>213</v>
      </c>
      <c r="J152" s="22">
        <f>SUM(I149:I152)</f>
        <v>2130</v>
      </c>
    </row>
    <row r="153" spans="1:7" ht="12.75">
      <c r="A153" s="11"/>
      <c r="B153" s="6"/>
      <c r="C153" s="3"/>
      <c r="D153" s="3"/>
      <c r="E153" s="3"/>
      <c r="F153" s="3"/>
      <c r="G153" s="3"/>
    </row>
    <row r="154" ht="12.75">
      <c r="D154" s="20" t="s">
        <v>451</v>
      </c>
    </row>
    <row r="155" spans="3:5" ht="12.75">
      <c r="C155" s="3" t="s">
        <v>425</v>
      </c>
      <c r="D155" s="20" t="s">
        <v>468</v>
      </c>
      <c r="E155" s="3" t="s">
        <v>484</v>
      </c>
    </row>
    <row r="156" spans="1:9" ht="12.75">
      <c r="A156" s="9" t="s">
        <v>500</v>
      </c>
      <c r="B156" s="1" t="s">
        <v>0</v>
      </c>
      <c r="C156" s="1" t="s">
        <v>1</v>
      </c>
      <c r="D156" s="1" t="s">
        <v>2</v>
      </c>
      <c r="E156" s="1" t="s">
        <v>3</v>
      </c>
      <c r="F156" s="1" t="s">
        <v>4</v>
      </c>
      <c r="G156" s="1" t="s">
        <v>5</v>
      </c>
      <c r="H156" s="1" t="s">
        <v>403</v>
      </c>
      <c r="I156" s="23" t="s">
        <v>404</v>
      </c>
    </row>
    <row r="157" spans="1:9" ht="12.75">
      <c r="A157" s="10">
        <v>1</v>
      </c>
      <c r="B157" s="4">
        <v>830</v>
      </c>
      <c r="C157" s="2" t="s">
        <v>201</v>
      </c>
      <c r="D157" s="2" t="s">
        <v>202</v>
      </c>
      <c r="E157" s="2" t="s">
        <v>203</v>
      </c>
      <c r="F157" s="2" t="s">
        <v>204</v>
      </c>
      <c r="G157" s="2" t="s">
        <v>134</v>
      </c>
      <c r="H157" s="21" t="s">
        <v>539</v>
      </c>
      <c r="I157" s="22">
        <f>1530*0.4</f>
        <v>612</v>
      </c>
    </row>
    <row r="158" spans="1:9" ht="12.75">
      <c r="A158" s="10">
        <v>2</v>
      </c>
      <c r="B158" s="4">
        <v>594</v>
      </c>
      <c r="C158" s="2" t="s">
        <v>212</v>
      </c>
      <c r="D158" s="2" t="s">
        <v>213</v>
      </c>
      <c r="E158" s="2" t="s">
        <v>214</v>
      </c>
      <c r="F158" s="2" t="s">
        <v>215</v>
      </c>
      <c r="G158" s="2" t="s">
        <v>216</v>
      </c>
      <c r="H158" s="21" t="s">
        <v>540</v>
      </c>
      <c r="I158" s="22">
        <f>1530*0.3</f>
        <v>459</v>
      </c>
    </row>
    <row r="159" spans="1:9" ht="12.75">
      <c r="A159" s="10">
        <v>3</v>
      </c>
      <c r="B159" s="4">
        <v>780</v>
      </c>
      <c r="C159" s="2" t="s">
        <v>205</v>
      </c>
      <c r="D159" s="2" t="s">
        <v>206</v>
      </c>
      <c r="E159" s="2" t="s">
        <v>207</v>
      </c>
      <c r="F159" s="2" t="s">
        <v>9</v>
      </c>
      <c r="G159" s="2" t="s">
        <v>10</v>
      </c>
      <c r="H159" s="21" t="s">
        <v>541</v>
      </c>
      <c r="I159" s="22">
        <f>1530*0.2</f>
        <v>306</v>
      </c>
    </row>
    <row r="160" spans="1:10" ht="12.75">
      <c r="A160" s="10">
        <v>4</v>
      </c>
      <c r="B160" s="4">
        <v>983</v>
      </c>
      <c r="C160" s="2" t="s">
        <v>208</v>
      </c>
      <c r="D160" s="2" t="s">
        <v>192</v>
      </c>
      <c r="E160" s="2" t="s">
        <v>209</v>
      </c>
      <c r="F160" s="2" t="s">
        <v>210</v>
      </c>
      <c r="G160" s="2" t="s">
        <v>211</v>
      </c>
      <c r="H160" s="3" t="s">
        <v>542</v>
      </c>
      <c r="I160" s="22">
        <f>1530*0.1</f>
        <v>153</v>
      </c>
      <c r="J160" s="22">
        <f>SUM(I157:I160)</f>
        <v>1530</v>
      </c>
    </row>
    <row r="161" spans="1:7" ht="12.75">
      <c r="A161" s="11"/>
      <c r="B161" s="6"/>
      <c r="C161" s="3"/>
      <c r="D161" s="3"/>
      <c r="E161" s="3"/>
      <c r="F161" s="3"/>
      <c r="G161" s="3"/>
    </row>
    <row r="162" ht="12.75">
      <c r="D162" s="20" t="s">
        <v>451</v>
      </c>
    </row>
    <row r="163" spans="3:5" ht="12.75">
      <c r="C163" s="3" t="s">
        <v>426</v>
      </c>
      <c r="D163" s="20" t="s">
        <v>469</v>
      </c>
      <c r="E163" s="3" t="s">
        <v>485</v>
      </c>
    </row>
    <row r="164" spans="1:9" ht="12.75">
      <c r="A164" s="9" t="s">
        <v>500</v>
      </c>
      <c r="B164" s="1" t="s">
        <v>0</v>
      </c>
      <c r="C164" s="1" t="s">
        <v>1</v>
      </c>
      <c r="D164" s="1" t="s">
        <v>2</v>
      </c>
      <c r="E164" s="1" t="s">
        <v>3</v>
      </c>
      <c r="F164" s="1" t="s">
        <v>4</v>
      </c>
      <c r="G164" s="1" t="s">
        <v>5</v>
      </c>
      <c r="H164" s="1" t="s">
        <v>403</v>
      </c>
      <c r="I164" s="23" t="s">
        <v>404</v>
      </c>
    </row>
    <row r="165" spans="1:9" ht="12.75">
      <c r="A165" s="10">
        <v>1</v>
      </c>
      <c r="B165" s="4">
        <v>879</v>
      </c>
      <c r="C165" s="2" t="s">
        <v>217</v>
      </c>
      <c r="D165" s="2" t="s">
        <v>218</v>
      </c>
      <c r="E165" s="2" t="s">
        <v>219</v>
      </c>
      <c r="F165" s="2" t="s">
        <v>220</v>
      </c>
      <c r="G165" s="2" t="s">
        <v>221</v>
      </c>
      <c r="H165" s="21" t="s">
        <v>543</v>
      </c>
      <c r="I165" s="22">
        <f>3010*0.35</f>
        <v>1053.5</v>
      </c>
    </row>
    <row r="166" spans="1:9" ht="12.75">
      <c r="A166" s="10">
        <v>2</v>
      </c>
      <c r="B166" s="4">
        <v>737</v>
      </c>
      <c r="C166" s="2" t="s">
        <v>229</v>
      </c>
      <c r="D166" s="2" t="s">
        <v>230</v>
      </c>
      <c r="E166" s="2" t="s">
        <v>231</v>
      </c>
      <c r="F166" s="2" t="s">
        <v>167</v>
      </c>
      <c r="G166" s="2" t="s">
        <v>168</v>
      </c>
      <c r="H166" s="21" t="s">
        <v>532</v>
      </c>
      <c r="I166" s="22">
        <f>3010*0.25</f>
        <v>752.5</v>
      </c>
    </row>
    <row r="167" spans="1:9" ht="12.75">
      <c r="A167" s="10">
        <v>3</v>
      </c>
      <c r="B167" s="4">
        <v>874</v>
      </c>
      <c r="C167" s="2" t="s">
        <v>222</v>
      </c>
      <c r="D167" s="2" t="s">
        <v>223</v>
      </c>
      <c r="E167" s="2" t="s">
        <v>224</v>
      </c>
      <c r="F167" s="2" t="s">
        <v>225</v>
      </c>
      <c r="G167" s="2" t="s">
        <v>226</v>
      </c>
      <c r="H167" s="21" t="s">
        <v>544</v>
      </c>
      <c r="I167" s="22">
        <f>3010*0.2</f>
        <v>602</v>
      </c>
    </row>
    <row r="168" spans="1:9" ht="12.75">
      <c r="A168" s="10">
        <v>0.8</v>
      </c>
      <c r="B168" s="4">
        <v>674</v>
      </c>
      <c r="C168" s="2" t="s">
        <v>240</v>
      </c>
      <c r="D168" s="2" t="s">
        <v>197</v>
      </c>
      <c r="E168" s="2" t="s">
        <v>241</v>
      </c>
      <c r="F168" s="2" t="s">
        <v>242</v>
      </c>
      <c r="G168" s="2" t="s">
        <v>243</v>
      </c>
      <c r="H168" s="3" t="s">
        <v>545</v>
      </c>
      <c r="I168" s="22">
        <f>3010*0.1</f>
        <v>301</v>
      </c>
    </row>
    <row r="169" spans="1:10" ht="12.75">
      <c r="A169" s="10">
        <v>0.8</v>
      </c>
      <c r="B169" s="4">
        <v>728</v>
      </c>
      <c r="C169" s="2" t="s">
        <v>232</v>
      </c>
      <c r="D169" s="2" t="s">
        <v>174</v>
      </c>
      <c r="E169" s="2" t="s">
        <v>233</v>
      </c>
      <c r="F169" s="2" t="s">
        <v>18</v>
      </c>
      <c r="G169" s="2" t="s">
        <v>234</v>
      </c>
      <c r="H169" s="3" t="s">
        <v>546</v>
      </c>
      <c r="I169" s="22">
        <f>3010*0.1</f>
        <v>301</v>
      </c>
      <c r="J169" s="22">
        <f>SUM(I165:I169)</f>
        <v>3010</v>
      </c>
    </row>
    <row r="170" spans="1:9" ht="12.75">
      <c r="A170" s="10">
        <v>6</v>
      </c>
      <c r="B170" s="4">
        <v>681</v>
      </c>
      <c r="C170" s="2" t="s">
        <v>244</v>
      </c>
      <c r="D170" s="2" t="s">
        <v>245</v>
      </c>
      <c r="E170" s="2" t="s">
        <v>246</v>
      </c>
      <c r="F170" s="2" t="s">
        <v>247</v>
      </c>
      <c r="G170" s="2" t="s">
        <v>248</v>
      </c>
      <c r="H170" s="3" t="s">
        <v>547</v>
      </c>
      <c r="I170" s="24" t="s">
        <v>506</v>
      </c>
    </row>
    <row r="171" spans="1:7" ht="12.75">
      <c r="A171" s="11"/>
      <c r="B171" s="6"/>
      <c r="C171" s="3"/>
      <c r="D171" s="3"/>
      <c r="E171" s="3"/>
      <c r="F171" s="3"/>
      <c r="G171" s="3"/>
    </row>
    <row r="172" ht="12.75">
      <c r="D172" s="20" t="s">
        <v>451</v>
      </c>
    </row>
    <row r="173" spans="3:5" ht="12.75">
      <c r="C173" s="3" t="s">
        <v>427</v>
      </c>
      <c r="D173" s="28" t="s">
        <v>470</v>
      </c>
      <c r="E173" t="s">
        <v>486</v>
      </c>
    </row>
    <row r="174" spans="1:9" ht="12.75">
      <c r="A174" s="9" t="s">
        <v>500</v>
      </c>
      <c r="B174" s="1" t="s">
        <v>0</v>
      </c>
      <c r="C174" s="1" t="s">
        <v>1</v>
      </c>
      <c r="D174" s="1" t="s">
        <v>2</v>
      </c>
      <c r="E174" s="1" t="s">
        <v>3</v>
      </c>
      <c r="F174" s="1" t="s">
        <v>4</v>
      </c>
      <c r="G174" s="1" t="s">
        <v>5</v>
      </c>
      <c r="H174" s="1" t="s">
        <v>403</v>
      </c>
      <c r="I174" s="23" t="s">
        <v>404</v>
      </c>
    </row>
    <row r="175" spans="1:9" ht="12.75">
      <c r="A175" s="10">
        <v>1</v>
      </c>
      <c r="B175" s="4">
        <v>879</v>
      </c>
      <c r="C175" s="2" t="s">
        <v>217</v>
      </c>
      <c r="D175" s="2" t="s">
        <v>218</v>
      </c>
      <c r="E175" s="2" t="s">
        <v>219</v>
      </c>
      <c r="F175" s="2" t="s">
        <v>220</v>
      </c>
      <c r="G175" s="2" t="s">
        <v>221</v>
      </c>
      <c r="H175" s="21" t="s">
        <v>548</v>
      </c>
      <c r="I175" s="22">
        <f>2930*0.4</f>
        <v>1172</v>
      </c>
    </row>
    <row r="176" spans="1:9" ht="12.75">
      <c r="A176" s="10">
        <v>0.6666666666666666</v>
      </c>
      <c r="B176" s="4">
        <v>737</v>
      </c>
      <c r="C176" s="2" t="s">
        <v>229</v>
      </c>
      <c r="D176" s="2" t="s">
        <v>230</v>
      </c>
      <c r="E176" s="2" t="s">
        <v>231</v>
      </c>
      <c r="F176" s="2" t="s">
        <v>167</v>
      </c>
      <c r="G176" s="2" t="s">
        <v>168</v>
      </c>
      <c r="H176" s="21" t="s">
        <v>549</v>
      </c>
      <c r="I176" s="22">
        <f>2930*0.25</f>
        <v>732.5</v>
      </c>
    </row>
    <row r="177" spans="1:9" ht="12.75">
      <c r="A177" s="10">
        <v>0.6666666666666666</v>
      </c>
      <c r="B177" s="4">
        <v>874</v>
      </c>
      <c r="C177" s="2" t="s">
        <v>222</v>
      </c>
      <c r="D177" s="2" t="s">
        <v>223</v>
      </c>
      <c r="E177" s="2" t="s">
        <v>224</v>
      </c>
      <c r="F177" s="2" t="s">
        <v>225</v>
      </c>
      <c r="G177" s="2" t="s">
        <v>226</v>
      </c>
      <c r="H177" s="21" t="s">
        <v>550</v>
      </c>
      <c r="I177" s="22">
        <f>2930*0.25</f>
        <v>732.5</v>
      </c>
    </row>
    <row r="178" spans="1:10" ht="12.75">
      <c r="A178" s="10">
        <v>4</v>
      </c>
      <c r="B178" s="4">
        <v>898</v>
      </c>
      <c r="C178" s="2" t="s">
        <v>249</v>
      </c>
      <c r="D178" s="2" t="s">
        <v>250</v>
      </c>
      <c r="E178" s="2" t="s">
        <v>251</v>
      </c>
      <c r="F178" s="2" t="s">
        <v>252</v>
      </c>
      <c r="G178" s="2" t="s">
        <v>253</v>
      </c>
      <c r="H178" s="3" t="s">
        <v>551</v>
      </c>
      <c r="I178" s="22">
        <f>2930*0.1</f>
        <v>293</v>
      </c>
      <c r="J178" s="22">
        <f>SUM(I175:I178)</f>
        <v>2930</v>
      </c>
    </row>
    <row r="179" spans="1:9" ht="12.75">
      <c r="A179" s="10">
        <v>5</v>
      </c>
      <c r="B179" s="4">
        <v>838</v>
      </c>
      <c r="C179" s="2" t="s">
        <v>398</v>
      </c>
      <c r="D179" s="2" t="s">
        <v>399</v>
      </c>
      <c r="E179" s="2" t="s">
        <v>400</v>
      </c>
      <c r="F179" s="2" t="s">
        <v>401</v>
      </c>
      <c r="G179" s="2" t="s">
        <v>402</v>
      </c>
      <c r="H179" s="3" t="s">
        <v>552</v>
      </c>
      <c r="I179" s="24" t="s">
        <v>506</v>
      </c>
    </row>
    <row r="180" spans="1:7" ht="12.75">
      <c r="A180" s="11"/>
      <c r="B180" s="6"/>
      <c r="C180" s="3"/>
      <c r="D180" s="3"/>
      <c r="E180" s="3"/>
      <c r="F180" s="3"/>
      <c r="G180" s="3"/>
    </row>
    <row r="181" spans="1:7" ht="12.75">
      <c r="A181" s="11"/>
      <c r="B181" s="6"/>
      <c r="C181" s="3"/>
      <c r="D181" s="3"/>
      <c r="E181" s="3"/>
      <c r="F181" s="3"/>
      <c r="G181" s="3"/>
    </row>
    <row r="182" ht="12.75">
      <c r="D182" s="20" t="s">
        <v>451</v>
      </c>
    </row>
    <row r="183" spans="3:5" ht="13.5" customHeight="1">
      <c r="C183" s="3" t="s">
        <v>428</v>
      </c>
      <c r="D183" s="20" t="s">
        <v>471</v>
      </c>
      <c r="E183" s="3" t="s">
        <v>482</v>
      </c>
    </row>
    <row r="184" spans="1:9" ht="12.75">
      <c r="A184" s="9" t="s">
        <v>500</v>
      </c>
      <c r="B184" s="1" t="s">
        <v>0</v>
      </c>
      <c r="C184" s="1" t="s">
        <v>1</v>
      </c>
      <c r="D184" s="1" t="s">
        <v>2</v>
      </c>
      <c r="E184" s="1" t="s">
        <v>3</v>
      </c>
      <c r="F184" s="1" t="s">
        <v>4</v>
      </c>
      <c r="G184" s="1" t="s">
        <v>5</v>
      </c>
      <c r="H184" s="1" t="s">
        <v>403</v>
      </c>
      <c r="I184" s="23" t="s">
        <v>404</v>
      </c>
    </row>
    <row r="185" spans="1:9" ht="12.75">
      <c r="A185" s="10">
        <v>1</v>
      </c>
      <c r="B185" s="4">
        <v>682</v>
      </c>
      <c r="C185" s="2" t="s">
        <v>260</v>
      </c>
      <c r="D185" s="2" t="s">
        <v>261</v>
      </c>
      <c r="E185" s="2" t="s">
        <v>262</v>
      </c>
      <c r="F185" s="2" t="s">
        <v>263</v>
      </c>
      <c r="G185" s="2" t="s">
        <v>248</v>
      </c>
      <c r="H185" s="21" t="s">
        <v>556</v>
      </c>
      <c r="I185" s="22">
        <f>2070*0.4</f>
        <v>828</v>
      </c>
    </row>
    <row r="186" spans="1:9" ht="12.75">
      <c r="A186" s="10">
        <v>2</v>
      </c>
      <c r="B186" s="4">
        <v>296</v>
      </c>
      <c r="C186" s="2" t="s">
        <v>255</v>
      </c>
      <c r="D186" s="2" t="s">
        <v>256</v>
      </c>
      <c r="E186" s="2" t="s">
        <v>257</v>
      </c>
      <c r="F186" s="2" t="s">
        <v>258</v>
      </c>
      <c r="G186" s="2" t="s">
        <v>259</v>
      </c>
      <c r="H186" s="21" t="s">
        <v>553</v>
      </c>
      <c r="I186" s="22">
        <f>2070*0.3</f>
        <v>621</v>
      </c>
    </row>
    <row r="187" spans="1:9" ht="12.75">
      <c r="A187" s="10">
        <v>3</v>
      </c>
      <c r="B187" s="4">
        <v>830</v>
      </c>
      <c r="C187" s="2" t="s">
        <v>201</v>
      </c>
      <c r="D187" s="2" t="s">
        <v>202</v>
      </c>
      <c r="E187" s="2" t="s">
        <v>203</v>
      </c>
      <c r="F187" s="2" t="s">
        <v>204</v>
      </c>
      <c r="G187" s="2" t="s">
        <v>134</v>
      </c>
      <c r="H187" s="21" t="s">
        <v>523</v>
      </c>
      <c r="I187" s="22">
        <f>2070*0.2</f>
        <v>414</v>
      </c>
    </row>
    <row r="188" spans="1:10" ht="12.75">
      <c r="A188" s="10">
        <v>4</v>
      </c>
      <c r="B188" s="4">
        <v>699</v>
      </c>
      <c r="C188" s="2" t="s">
        <v>235</v>
      </c>
      <c r="D188" s="2" t="s">
        <v>192</v>
      </c>
      <c r="E188" s="2" t="s">
        <v>236</v>
      </c>
      <c r="F188" s="2" t="s">
        <v>237</v>
      </c>
      <c r="G188" s="2" t="s">
        <v>238</v>
      </c>
      <c r="H188" s="3" t="s">
        <v>554</v>
      </c>
      <c r="I188" s="22">
        <f>2070*0.1</f>
        <v>207</v>
      </c>
      <c r="J188" s="22">
        <f>SUM(I185:I188)</f>
        <v>2070</v>
      </c>
    </row>
    <row r="189" spans="1:9" ht="12.75">
      <c r="A189" s="10">
        <v>5</v>
      </c>
      <c r="B189" s="4">
        <v>675</v>
      </c>
      <c r="C189" s="2" t="s">
        <v>264</v>
      </c>
      <c r="D189" s="2" t="s">
        <v>265</v>
      </c>
      <c r="E189" s="2" t="s">
        <v>266</v>
      </c>
      <c r="F189" s="2" t="s">
        <v>267</v>
      </c>
      <c r="G189" s="2" t="s">
        <v>268</v>
      </c>
      <c r="H189" s="3" t="s">
        <v>555</v>
      </c>
      <c r="I189" s="24" t="s">
        <v>506</v>
      </c>
    </row>
    <row r="190" ht="12.75">
      <c r="A190" s="13"/>
    </row>
    <row r="191" ht="12.75">
      <c r="D191" s="20" t="s">
        <v>451</v>
      </c>
    </row>
    <row r="192" spans="3:5" ht="12.75">
      <c r="C192" s="3" t="s">
        <v>429</v>
      </c>
      <c r="D192" s="20" t="s">
        <v>472</v>
      </c>
      <c r="E192" s="3" t="s">
        <v>487</v>
      </c>
    </row>
    <row r="193" spans="1:9" ht="12.75">
      <c r="A193" s="9" t="s">
        <v>500</v>
      </c>
      <c r="B193" s="1" t="s">
        <v>0</v>
      </c>
      <c r="C193" s="1" t="s">
        <v>1</v>
      </c>
      <c r="D193" s="1" t="s">
        <v>2</v>
      </c>
      <c r="E193" s="1" t="s">
        <v>3</v>
      </c>
      <c r="F193" s="1" t="s">
        <v>4</v>
      </c>
      <c r="G193" s="1" t="s">
        <v>5</v>
      </c>
      <c r="H193" s="1" t="s">
        <v>403</v>
      </c>
      <c r="I193" s="23" t="s">
        <v>404</v>
      </c>
    </row>
    <row r="194" spans="1:9" ht="12.75">
      <c r="A194" s="10">
        <v>1</v>
      </c>
      <c r="B194" s="4">
        <v>820</v>
      </c>
      <c r="C194" s="2" t="s">
        <v>277</v>
      </c>
      <c r="D194" s="2" t="s">
        <v>206</v>
      </c>
      <c r="E194" s="2" t="s">
        <v>278</v>
      </c>
      <c r="F194" s="2" t="s">
        <v>279</v>
      </c>
      <c r="G194" s="2" t="s">
        <v>280</v>
      </c>
      <c r="H194" s="21" t="s">
        <v>549</v>
      </c>
      <c r="I194" s="22">
        <f>1910*0.4</f>
        <v>764</v>
      </c>
    </row>
    <row r="195" spans="1:9" ht="12.75">
      <c r="A195" s="10">
        <v>2</v>
      </c>
      <c r="B195" s="4">
        <v>779</v>
      </c>
      <c r="C195" s="2" t="s">
        <v>269</v>
      </c>
      <c r="D195" s="2" t="s">
        <v>202</v>
      </c>
      <c r="E195" s="2" t="s">
        <v>270</v>
      </c>
      <c r="F195" s="2" t="s">
        <v>95</v>
      </c>
      <c r="G195" s="2" t="s">
        <v>271</v>
      </c>
      <c r="H195" s="21" t="s">
        <v>541</v>
      </c>
      <c r="I195" s="22">
        <f>1910*0.3</f>
        <v>573</v>
      </c>
    </row>
    <row r="196" spans="1:9" ht="12.75">
      <c r="A196" s="10">
        <v>3</v>
      </c>
      <c r="B196" s="4">
        <v>675</v>
      </c>
      <c r="C196" s="2" t="s">
        <v>264</v>
      </c>
      <c r="D196" s="2" t="s">
        <v>265</v>
      </c>
      <c r="E196" s="2" t="s">
        <v>266</v>
      </c>
      <c r="F196" s="2" t="s">
        <v>267</v>
      </c>
      <c r="G196" s="2" t="s">
        <v>268</v>
      </c>
      <c r="H196" s="21" t="s">
        <v>557</v>
      </c>
      <c r="I196" s="22">
        <f>1910*0.2</f>
        <v>382</v>
      </c>
    </row>
    <row r="197" spans="1:10" ht="12.75">
      <c r="A197" s="10">
        <v>4</v>
      </c>
      <c r="B197" s="4">
        <v>857</v>
      </c>
      <c r="C197" s="2" t="s">
        <v>272</v>
      </c>
      <c r="D197" s="2" t="s">
        <v>273</v>
      </c>
      <c r="E197" s="2" t="s">
        <v>274</v>
      </c>
      <c r="F197" s="2" t="s">
        <v>275</v>
      </c>
      <c r="G197" s="2" t="s">
        <v>276</v>
      </c>
      <c r="H197" s="3" t="s">
        <v>558</v>
      </c>
      <c r="I197" s="22">
        <f>1910*0.1</f>
        <v>191</v>
      </c>
      <c r="J197" s="22">
        <f>SUM(I194:I197)</f>
        <v>1910</v>
      </c>
    </row>
    <row r="198" spans="1:9" ht="12.75">
      <c r="A198" s="10">
        <v>5</v>
      </c>
      <c r="B198" s="4">
        <v>296</v>
      </c>
      <c r="C198" s="2" t="s">
        <v>255</v>
      </c>
      <c r="D198" s="2" t="s">
        <v>256</v>
      </c>
      <c r="E198" s="2" t="s">
        <v>257</v>
      </c>
      <c r="F198" s="2" t="s">
        <v>258</v>
      </c>
      <c r="G198" s="2" t="s">
        <v>259</v>
      </c>
      <c r="H198" s="3" t="s">
        <v>559</v>
      </c>
      <c r="I198" s="22" t="s">
        <v>506</v>
      </c>
    </row>
    <row r="199" spans="1:7" ht="12.75">
      <c r="A199" s="11"/>
      <c r="B199" s="8"/>
      <c r="C199" s="3"/>
      <c r="D199" s="3"/>
      <c r="E199" s="3"/>
      <c r="F199" s="3"/>
      <c r="G199" s="3"/>
    </row>
    <row r="200" ht="12.75">
      <c r="D200" s="20" t="s">
        <v>451</v>
      </c>
    </row>
    <row r="201" spans="3:5" ht="12.75">
      <c r="C201" s="3" t="s">
        <v>430</v>
      </c>
      <c r="D201" s="20" t="s">
        <v>473</v>
      </c>
      <c r="E201" s="3" t="s">
        <v>455</v>
      </c>
    </row>
    <row r="202" spans="1:9" ht="12.75">
      <c r="A202" s="9" t="s">
        <v>500</v>
      </c>
      <c r="B202" s="1" t="s">
        <v>0</v>
      </c>
      <c r="C202" s="1" t="s">
        <v>1</v>
      </c>
      <c r="D202" s="1" t="s">
        <v>2</v>
      </c>
      <c r="E202" s="1" t="s">
        <v>3</v>
      </c>
      <c r="F202" s="1" t="s">
        <v>4</v>
      </c>
      <c r="G202" s="1" t="s">
        <v>5</v>
      </c>
      <c r="H202" s="1" t="s">
        <v>403</v>
      </c>
      <c r="I202" s="23" t="s">
        <v>404</v>
      </c>
    </row>
    <row r="203" spans="1:9" ht="12.75">
      <c r="A203" s="10">
        <v>1</v>
      </c>
      <c r="B203" s="4">
        <v>730</v>
      </c>
      <c r="C203" s="2" t="s">
        <v>298</v>
      </c>
      <c r="D203" s="2" t="s">
        <v>299</v>
      </c>
      <c r="E203" s="2" t="s">
        <v>300</v>
      </c>
      <c r="F203" s="2" t="s">
        <v>301</v>
      </c>
      <c r="G203" s="2" t="s">
        <v>302</v>
      </c>
      <c r="H203" s="21" t="s">
        <v>536</v>
      </c>
      <c r="I203" s="22">
        <f>1200*0.4</f>
        <v>480</v>
      </c>
    </row>
    <row r="204" spans="1:9" ht="12.75">
      <c r="A204" s="10">
        <v>2</v>
      </c>
      <c r="B204" s="4">
        <v>827</v>
      </c>
      <c r="C204" s="2" t="s">
        <v>285</v>
      </c>
      <c r="D204" s="2" t="s">
        <v>286</v>
      </c>
      <c r="E204" s="2" t="s">
        <v>287</v>
      </c>
      <c r="F204" s="2" t="s">
        <v>288</v>
      </c>
      <c r="G204" s="2" t="s">
        <v>289</v>
      </c>
      <c r="H204" s="21" t="s">
        <v>561</v>
      </c>
      <c r="I204" s="22">
        <f>1200*0.3</f>
        <v>360</v>
      </c>
    </row>
    <row r="205" spans="1:9" ht="12.75">
      <c r="A205" s="10">
        <v>3</v>
      </c>
      <c r="B205" s="7">
        <v>812</v>
      </c>
      <c r="C205" s="2" t="s">
        <v>281</v>
      </c>
      <c r="D205" s="2" t="s">
        <v>230</v>
      </c>
      <c r="E205" s="2" t="s">
        <v>282</v>
      </c>
      <c r="F205" s="2" t="s">
        <v>283</v>
      </c>
      <c r="G205" s="2" t="s">
        <v>284</v>
      </c>
      <c r="H205" s="21" t="s">
        <v>549</v>
      </c>
      <c r="I205" s="22">
        <f>1200*0.2</f>
        <v>240</v>
      </c>
    </row>
    <row r="206" spans="1:10" ht="12.75">
      <c r="A206" s="10">
        <v>4</v>
      </c>
      <c r="B206" s="4">
        <v>264</v>
      </c>
      <c r="C206" s="2" t="s">
        <v>293</v>
      </c>
      <c r="D206" s="2" t="s">
        <v>294</v>
      </c>
      <c r="E206" s="2" t="s">
        <v>295</v>
      </c>
      <c r="F206" s="2" t="s">
        <v>296</v>
      </c>
      <c r="G206" s="2" t="s">
        <v>297</v>
      </c>
      <c r="H206" s="3" t="s">
        <v>560</v>
      </c>
      <c r="I206" s="22">
        <f>1200*0.1</f>
        <v>120</v>
      </c>
      <c r="J206" s="22">
        <f>SUM(I203:I206)</f>
        <v>1200</v>
      </c>
    </row>
    <row r="207" spans="1:9" ht="12.75">
      <c r="A207" s="10">
        <v>5</v>
      </c>
      <c r="B207" s="4">
        <v>295</v>
      </c>
      <c r="C207" s="2" t="s">
        <v>290</v>
      </c>
      <c r="D207" s="2" t="s">
        <v>291</v>
      </c>
      <c r="E207" s="2" t="s">
        <v>292</v>
      </c>
      <c r="F207" s="2" t="s">
        <v>204</v>
      </c>
      <c r="G207" s="2" t="s">
        <v>134</v>
      </c>
      <c r="H207" s="21" t="s">
        <v>539</v>
      </c>
      <c r="I207" s="24" t="s">
        <v>506</v>
      </c>
    </row>
    <row r="208" spans="1:7" ht="12.75">
      <c r="A208" s="11"/>
      <c r="B208" s="8"/>
      <c r="C208" s="3"/>
      <c r="D208" s="3"/>
      <c r="E208" s="3"/>
      <c r="F208" s="3"/>
      <c r="G208" s="3"/>
    </row>
    <row r="209" ht="16.5" customHeight="1">
      <c r="D209" s="20" t="s">
        <v>605</v>
      </c>
    </row>
    <row r="210" spans="3:5" ht="15" customHeight="1">
      <c r="C210" s="3" t="s">
        <v>431</v>
      </c>
      <c r="D210" s="20" t="s">
        <v>606</v>
      </c>
      <c r="E210" s="3" t="s">
        <v>455</v>
      </c>
    </row>
    <row r="211" spans="1:9" ht="12.75">
      <c r="A211" s="9" t="s">
        <v>500</v>
      </c>
      <c r="B211" s="1" t="s">
        <v>0</v>
      </c>
      <c r="C211" s="1" t="s">
        <v>1</v>
      </c>
      <c r="D211" s="1" t="s">
        <v>2</v>
      </c>
      <c r="E211" s="1" t="s">
        <v>3</v>
      </c>
      <c r="F211" s="1" t="s">
        <v>4</v>
      </c>
      <c r="G211" s="1" t="s">
        <v>5</v>
      </c>
      <c r="H211" s="1" t="s">
        <v>403</v>
      </c>
      <c r="I211" s="23" t="s">
        <v>404</v>
      </c>
    </row>
    <row r="212" spans="1:9" ht="12.75">
      <c r="A212" s="10">
        <v>1</v>
      </c>
      <c r="B212" s="7">
        <v>832</v>
      </c>
      <c r="C212" s="2" t="s">
        <v>305</v>
      </c>
      <c r="D212" s="2" t="s">
        <v>146</v>
      </c>
      <c r="E212" s="2" t="s">
        <v>306</v>
      </c>
      <c r="F212" s="2" t="s">
        <v>307</v>
      </c>
      <c r="G212" s="2" t="s">
        <v>308</v>
      </c>
      <c r="H212" s="21" t="s">
        <v>562</v>
      </c>
      <c r="I212" s="22">
        <f>1240*0.4</f>
        <v>496</v>
      </c>
    </row>
    <row r="213" spans="1:9" ht="12.75">
      <c r="A213" s="10">
        <v>2</v>
      </c>
      <c r="B213" s="4">
        <v>827</v>
      </c>
      <c r="C213" s="2" t="s">
        <v>285</v>
      </c>
      <c r="D213" s="2" t="s">
        <v>286</v>
      </c>
      <c r="E213" s="2" t="s">
        <v>287</v>
      </c>
      <c r="F213" s="2" t="s">
        <v>288</v>
      </c>
      <c r="G213" s="2" t="s">
        <v>289</v>
      </c>
      <c r="H213" s="21" t="s">
        <v>563</v>
      </c>
      <c r="I213" s="22">
        <f>1240*0.3</f>
        <v>372</v>
      </c>
    </row>
    <row r="214" spans="1:9" ht="12.75">
      <c r="A214" s="10">
        <v>3</v>
      </c>
      <c r="B214" s="4">
        <v>730</v>
      </c>
      <c r="C214" s="2" t="s">
        <v>298</v>
      </c>
      <c r="D214" s="2" t="s">
        <v>299</v>
      </c>
      <c r="E214" s="2" t="s">
        <v>300</v>
      </c>
      <c r="F214" s="2" t="s">
        <v>301</v>
      </c>
      <c r="G214" s="2" t="s">
        <v>302</v>
      </c>
      <c r="H214" s="21" t="s">
        <v>564</v>
      </c>
      <c r="I214" s="22">
        <f>1240*0.2</f>
        <v>248</v>
      </c>
    </row>
    <row r="215" spans="1:10" ht="12.75">
      <c r="A215" s="10">
        <v>4</v>
      </c>
      <c r="B215" s="4">
        <v>978</v>
      </c>
      <c r="C215" s="2" t="s">
        <v>303</v>
      </c>
      <c r="D215" s="2" t="s">
        <v>192</v>
      </c>
      <c r="E215" s="2" t="s">
        <v>304</v>
      </c>
      <c r="F215" s="2" t="s">
        <v>158</v>
      </c>
      <c r="G215" s="2" t="s">
        <v>159</v>
      </c>
      <c r="H215" s="3" t="s">
        <v>534</v>
      </c>
      <c r="I215" s="22">
        <f>1240*0.1</f>
        <v>124</v>
      </c>
      <c r="J215" s="22">
        <f>SUM(I212:I215)</f>
        <v>1240</v>
      </c>
    </row>
    <row r="216" spans="1:9" ht="12.75">
      <c r="A216" s="10">
        <v>5</v>
      </c>
      <c r="B216" s="4">
        <v>295</v>
      </c>
      <c r="C216" s="2" t="s">
        <v>290</v>
      </c>
      <c r="D216" s="2" t="s">
        <v>291</v>
      </c>
      <c r="E216" s="2" t="s">
        <v>292</v>
      </c>
      <c r="F216" s="2" t="s">
        <v>204</v>
      </c>
      <c r="G216" s="2" t="s">
        <v>134</v>
      </c>
      <c r="H216" s="3" t="s">
        <v>523</v>
      </c>
      <c r="I216" s="24" t="s">
        <v>506</v>
      </c>
    </row>
    <row r="217" spans="1:7" ht="12.75">
      <c r="A217" s="11"/>
      <c r="B217" s="8"/>
      <c r="C217" s="3"/>
      <c r="D217" s="3"/>
      <c r="E217" s="3"/>
      <c r="F217" s="3"/>
      <c r="G217" s="3"/>
    </row>
    <row r="218" ht="12.75">
      <c r="D218" s="20" t="s">
        <v>451</v>
      </c>
    </row>
    <row r="219" spans="3:5" ht="22.5">
      <c r="C219" s="3" t="s">
        <v>432</v>
      </c>
      <c r="D219" s="20" t="s">
        <v>474</v>
      </c>
      <c r="E219" s="3" t="s">
        <v>487</v>
      </c>
    </row>
    <row r="220" spans="1:9" ht="12.75">
      <c r="A220" s="9" t="s">
        <v>500</v>
      </c>
      <c r="B220" s="1" t="s">
        <v>0</v>
      </c>
      <c r="C220" s="1" t="s">
        <v>1</v>
      </c>
      <c r="D220" s="1" t="s">
        <v>2</v>
      </c>
      <c r="E220" s="1" t="s">
        <v>3</v>
      </c>
      <c r="F220" s="1" t="s">
        <v>4</v>
      </c>
      <c r="G220" s="1" t="s">
        <v>5</v>
      </c>
      <c r="H220" s="1" t="s">
        <v>403</v>
      </c>
      <c r="I220" s="23" t="s">
        <v>404</v>
      </c>
    </row>
    <row r="221" spans="1:9" ht="12.75">
      <c r="A221" s="10">
        <v>1</v>
      </c>
      <c r="B221" s="4">
        <v>825</v>
      </c>
      <c r="C221" s="2" t="s">
        <v>309</v>
      </c>
      <c r="D221" s="2" t="s">
        <v>310</v>
      </c>
      <c r="E221" s="2" t="s">
        <v>311</v>
      </c>
      <c r="F221" s="2" t="s">
        <v>312</v>
      </c>
      <c r="G221" s="2" t="s">
        <v>313</v>
      </c>
      <c r="H221" s="21" t="s">
        <v>561</v>
      </c>
      <c r="I221" s="22">
        <f>1260*0.4</f>
        <v>504</v>
      </c>
    </row>
    <row r="222" spans="1:9" ht="12.75">
      <c r="A222" s="10">
        <v>2</v>
      </c>
      <c r="B222" s="4">
        <v>649</v>
      </c>
      <c r="C222" s="2" t="s">
        <v>321</v>
      </c>
      <c r="D222" s="2" t="s">
        <v>197</v>
      </c>
      <c r="E222" s="2" t="s">
        <v>322</v>
      </c>
      <c r="F222" s="2" t="s">
        <v>227</v>
      </c>
      <c r="G222" s="2" t="s">
        <v>228</v>
      </c>
      <c r="H222" s="21" t="s">
        <v>540</v>
      </c>
      <c r="I222" s="22">
        <f>1260*0.3</f>
        <v>378</v>
      </c>
    </row>
    <row r="223" spans="1:9" ht="12.75">
      <c r="A223" s="10">
        <v>3</v>
      </c>
      <c r="B223" s="4">
        <v>270</v>
      </c>
      <c r="C223" s="2" t="s">
        <v>317</v>
      </c>
      <c r="D223" s="2" t="s">
        <v>197</v>
      </c>
      <c r="E223" s="2" t="s">
        <v>318</v>
      </c>
      <c r="F223" s="2" t="s">
        <v>319</v>
      </c>
      <c r="G223" s="2" t="s">
        <v>320</v>
      </c>
      <c r="H223" s="21" t="s">
        <v>565</v>
      </c>
      <c r="I223" s="22">
        <f>1260*0.2</f>
        <v>252</v>
      </c>
    </row>
    <row r="224" spans="1:10" ht="12.75">
      <c r="A224" s="10">
        <v>4</v>
      </c>
      <c r="B224" s="4">
        <v>665</v>
      </c>
      <c r="C224" s="2" t="s">
        <v>314</v>
      </c>
      <c r="D224" s="2" t="s">
        <v>310</v>
      </c>
      <c r="E224" s="2" t="s">
        <v>315</v>
      </c>
      <c r="F224" s="2" t="s">
        <v>30</v>
      </c>
      <c r="G224" s="2" t="s">
        <v>316</v>
      </c>
      <c r="H224" s="3" t="s">
        <v>566</v>
      </c>
      <c r="I224" s="22">
        <f>1260*0.1</f>
        <v>126</v>
      </c>
      <c r="J224" s="22">
        <f>SUM(I221:I224)</f>
        <v>1260</v>
      </c>
    </row>
    <row r="225" spans="1:9" ht="12.75">
      <c r="A225" s="10">
        <v>5</v>
      </c>
      <c r="B225" s="4">
        <v>755</v>
      </c>
      <c r="C225" s="2" t="s">
        <v>323</v>
      </c>
      <c r="D225" s="2" t="s">
        <v>324</v>
      </c>
      <c r="E225" s="2" t="s">
        <v>325</v>
      </c>
      <c r="F225" s="2" t="s">
        <v>326</v>
      </c>
      <c r="G225" s="2" t="s">
        <v>327</v>
      </c>
      <c r="H225" s="3" t="s">
        <v>519</v>
      </c>
      <c r="I225" s="24" t="s">
        <v>506</v>
      </c>
    </row>
    <row r="226" spans="1:7" ht="12.75">
      <c r="A226" s="11"/>
      <c r="B226" s="6"/>
      <c r="C226" s="3"/>
      <c r="D226" s="3"/>
      <c r="E226" s="3"/>
      <c r="F226" s="3"/>
      <c r="G226" s="3"/>
    </row>
    <row r="227" spans="1:7" ht="12" customHeight="1">
      <c r="A227" s="11"/>
      <c r="B227" s="6"/>
      <c r="C227" s="20" t="s">
        <v>615</v>
      </c>
      <c r="D227" s="20" t="s">
        <v>623</v>
      </c>
      <c r="E227" s="3"/>
      <c r="F227" s="3"/>
      <c r="G227" s="3"/>
    </row>
    <row r="228" spans="1:7" ht="12" customHeight="1">
      <c r="A228" s="11"/>
      <c r="B228" s="6"/>
      <c r="C228" s="3"/>
      <c r="D228" s="20" t="s">
        <v>624</v>
      </c>
      <c r="E228" s="3"/>
      <c r="F228" s="3"/>
      <c r="G228" s="3"/>
    </row>
    <row r="229" spans="1:7" ht="12" customHeight="1">
      <c r="A229" s="11"/>
      <c r="B229" s="6"/>
      <c r="C229" s="3"/>
      <c r="D229" s="20" t="s">
        <v>625</v>
      </c>
      <c r="E229" s="3"/>
      <c r="F229" s="3"/>
      <c r="G229" s="3"/>
    </row>
    <row r="230" spans="1:7" ht="12" customHeight="1">
      <c r="A230" s="11"/>
      <c r="B230" s="6"/>
      <c r="C230" s="3"/>
      <c r="D230" s="20" t="s">
        <v>452</v>
      </c>
      <c r="E230" s="3"/>
      <c r="F230" s="3"/>
      <c r="G230" s="3"/>
    </row>
    <row r="231" spans="1:7" ht="12" customHeight="1">
      <c r="A231" s="11"/>
      <c r="B231" s="6"/>
      <c r="C231" s="3"/>
      <c r="D231" s="20" t="s">
        <v>626</v>
      </c>
      <c r="E231" s="3"/>
      <c r="F231" s="3"/>
      <c r="G231" s="3"/>
    </row>
    <row r="232" spans="1:7" ht="12" customHeight="1">
      <c r="A232" s="11"/>
      <c r="B232" s="6"/>
      <c r="C232" s="3"/>
      <c r="D232" s="20" t="s">
        <v>627</v>
      </c>
      <c r="E232" s="3"/>
      <c r="F232" s="3"/>
      <c r="G232" s="3"/>
    </row>
    <row r="233" spans="1:7" ht="12" customHeight="1">
      <c r="A233" s="11"/>
      <c r="B233" s="6"/>
      <c r="C233" s="3"/>
      <c r="D233" s="20" t="s">
        <v>628</v>
      </c>
      <c r="E233" s="3"/>
      <c r="F233" s="3"/>
      <c r="G233" s="3"/>
    </row>
    <row r="234" spans="1:7" ht="12" customHeight="1">
      <c r="A234" s="11"/>
      <c r="B234" s="6"/>
      <c r="C234" s="3"/>
      <c r="D234" s="20" t="s">
        <v>637</v>
      </c>
      <c r="E234" s="3"/>
      <c r="F234" s="3"/>
      <c r="G234" s="3"/>
    </row>
    <row r="235" spans="1:7" ht="12" customHeight="1">
      <c r="A235" s="11"/>
      <c r="B235" s="6"/>
      <c r="C235" s="3"/>
      <c r="D235" s="20" t="s">
        <v>629</v>
      </c>
      <c r="E235" s="3"/>
      <c r="F235" s="3"/>
      <c r="G235" s="3"/>
    </row>
    <row r="236" spans="1:7" ht="12" customHeight="1">
      <c r="A236" s="11"/>
      <c r="B236" s="6"/>
      <c r="C236" s="3"/>
      <c r="D236" s="20" t="s">
        <v>630</v>
      </c>
      <c r="E236" s="3"/>
      <c r="F236" s="3"/>
      <c r="G236" s="3"/>
    </row>
    <row r="237" spans="1:7" ht="12" customHeight="1">
      <c r="A237" s="11"/>
      <c r="B237" s="6"/>
      <c r="C237" s="3"/>
      <c r="D237" s="20" t="s">
        <v>631</v>
      </c>
      <c r="E237" s="3"/>
      <c r="F237" s="3"/>
      <c r="G237" s="3"/>
    </row>
    <row r="238" spans="1:7" ht="12" customHeight="1">
      <c r="A238" s="11"/>
      <c r="B238" s="6"/>
      <c r="C238" s="3"/>
      <c r="D238" s="20" t="s">
        <v>632</v>
      </c>
      <c r="E238" s="3"/>
      <c r="F238" s="3"/>
      <c r="G238" s="3"/>
    </row>
    <row r="239" spans="1:7" ht="12.75">
      <c r="A239" s="11"/>
      <c r="B239" s="6"/>
      <c r="C239" s="3"/>
      <c r="D239" s="20"/>
      <c r="E239" s="3"/>
      <c r="F239" s="3"/>
      <c r="G239" s="3"/>
    </row>
    <row r="240" ht="12.75">
      <c r="D240" s="20" t="s">
        <v>451</v>
      </c>
    </row>
    <row r="241" spans="3:5" ht="12.75">
      <c r="C241" s="3" t="s">
        <v>433</v>
      </c>
      <c r="D241" s="20" t="s">
        <v>475</v>
      </c>
      <c r="E241" s="3" t="s">
        <v>488</v>
      </c>
    </row>
    <row r="242" spans="1:9" ht="12.75">
      <c r="A242" s="9" t="s">
        <v>500</v>
      </c>
      <c r="B242" s="1" t="s">
        <v>0</v>
      </c>
      <c r="C242" s="1" t="s">
        <v>1</v>
      </c>
      <c r="D242" s="1" t="s">
        <v>2</v>
      </c>
      <c r="E242" s="1" t="s">
        <v>3</v>
      </c>
      <c r="F242" s="1" t="s">
        <v>4</v>
      </c>
      <c r="G242" s="1" t="s">
        <v>5</v>
      </c>
      <c r="H242" s="1" t="s">
        <v>403</v>
      </c>
      <c r="I242" s="23" t="s">
        <v>404</v>
      </c>
    </row>
    <row r="243" spans="1:9" ht="12.75">
      <c r="A243" s="10">
        <v>1</v>
      </c>
      <c r="B243" s="4">
        <v>825</v>
      </c>
      <c r="C243" s="2" t="s">
        <v>309</v>
      </c>
      <c r="D243" s="2" t="s">
        <v>310</v>
      </c>
      <c r="E243" s="2" t="s">
        <v>311</v>
      </c>
      <c r="F243" s="2" t="s">
        <v>312</v>
      </c>
      <c r="G243" s="2" t="s">
        <v>313</v>
      </c>
      <c r="H243" s="21" t="s">
        <v>567</v>
      </c>
      <c r="I243" s="22">
        <f>1140*0.4</f>
        <v>456</v>
      </c>
    </row>
    <row r="244" spans="1:9" ht="12.75">
      <c r="A244" s="10">
        <v>2</v>
      </c>
      <c r="B244" s="4">
        <v>649</v>
      </c>
      <c r="C244" s="2" t="s">
        <v>321</v>
      </c>
      <c r="D244" s="2" t="s">
        <v>197</v>
      </c>
      <c r="E244" s="2" t="s">
        <v>322</v>
      </c>
      <c r="F244" s="2" t="s">
        <v>227</v>
      </c>
      <c r="G244" s="2" t="s">
        <v>228</v>
      </c>
      <c r="H244" s="21" t="s">
        <v>568</v>
      </c>
      <c r="I244" s="22">
        <f>1140*0.3</f>
        <v>342</v>
      </c>
    </row>
    <row r="245" spans="1:9" ht="12.75">
      <c r="A245" s="10">
        <v>3</v>
      </c>
      <c r="B245" s="4">
        <v>270</v>
      </c>
      <c r="C245" s="2" t="s">
        <v>317</v>
      </c>
      <c r="D245" s="2" t="s">
        <v>197</v>
      </c>
      <c r="E245" s="2" t="s">
        <v>318</v>
      </c>
      <c r="F245" s="2" t="s">
        <v>319</v>
      </c>
      <c r="G245" s="2" t="s">
        <v>320</v>
      </c>
      <c r="H245" s="21" t="s">
        <v>565</v>
      </c>
      <c r="I245" s="22">
        <f>1140*0.2</f>
        <v>228</v>
      </c>
    </row>
    <row r="246" spans="1:11" ht="12.75">
      <c r="A246" s="10">
        <v>4</v>
      </c>
      <c r="B246" s="4">
        <v>665</v>
      </c>
      <c r="C246" s="2" t="s">
        <v>314</v>
      </c>
      <c r="D246" s="2" t="s">
        <v>310</v>
      </c>
      <c r="E246" s="2" t="s">
        <v>315</v>
      </c>
      <c r="F246" s="2" t="s">
        <v>30</v>
      </c>
      <c r="G246" s="2" t="s">
        <v>316</v>
      </c>
      <c r="H246" s="3" t="s">
        <v>569</v>
      </c>
      <c r="I246" s="22">
        <f>1140*0.1</f>
        <v>114</v>
      </c>
      <c r="J246" s="22">
        <f>SUM(I243:I246)</f>
        <v>1140</v>
      </c>
      <c r="K246" s="25">
        <f>SUM(J6:J246)</f>
        <v>31022</v>
      </c>
    </row>
    <row r="247" spans="1:10" ht="13.5" thickBot="1">
      <c r="A247" s="11"/>
      <c r="B247" s="6"/>
      <c r="C247" s="3"/>
      <c r="D247" s="3"/>
      <c r="E247" s="3"/>
      <c r="F247" s="3"/>
      <c r="G247" s="3"/>
      <c r="J247" t="s">
        <v>407</v>
      </c>
    </row>
    <row r="248" spans="1:9" s="19" customFormat="1" ht="13.5" thickBot="1">
      <c r="A248" s="11"/>
      <c r="B248" s="31"/>
      <c r="C248" s="32" t="s">
        <v>635</v>
      </c>
      <c r="D248" s="33" t="s">
        <v>636</v>
      </c>
      <c r="E248" s="20"/>
      <c r="F248" s="18"/>
      <c r="G248" s="18"/>
      <c r="I248" s="25"/>
    </row>
    <row r="249" spans="1:7" ht="12.75">
      <c r="A249" s="11"/>
      <c r="B249" s="6"/>
      <c r="C249" s="3"/>
      <c r="D249" s="3"/>
      <c r="E249" s="3"/>
      <c r="F249" s="3"/>
      <c r="G249" s="3"/>
    </row>
    <row r="250" ht="12.75">
      <c r="D250" s="20" t="s">
        <v>451</v>
      </c>
    </row>
    <row r="251" spans="3:5" ht="15.75" customHeight="1">
      <c r="C251" s="15" t="s">
        <v>434</v>
      </c>
      <c r="D251" s="20" t="s">
        <v>476</v>
      </c>
      <c r="E251" s="3" t="s">
        <v>489</v>
      </c>
    </row>
    <row r="252" spans="1:9" ht="12.75">
      <c r="A252" s="9" t="s">
        <v>500</v>
      </c>
      <c r="B252" s="1" t="s">
        <v>0</v>
      </c>
      <c r="C252" s="1" t="s">
        <v>1</v>
      </c>
      <c r="D252" s="1" t="s">
        <v>2</v>
      </c>
      <c r="E252" s="1" t="s">
        <v>3</v>
      </c>
      <c r="F252" s="1" t="s">
        <v>4</v>
      </c>
      <c r="G252" s="1" t="s">
        <v>5</v>
      </c>
      <c r="H252" s="1" t="s">
        <v>570</v>
      </c>
      <c r="I252" s="23" t="s">
        <v>404</v>
      </c>
    </row>
    <row r="253" spans="1:9" ht="12.75">
      <c r="A253" s="10">
        <v>1</v>
      </c>
      <c r="B253" s="4">
        <v>807</v>
      </c>
      <c r="C253" s="2" t="s">
        <v>20</v>
      </c>
      <c r="D253" s="2" t="s">
        <v>7</v>
      </c>
      <c r="E253" s="2" t="s">
        <v>600</v>
      </c>
      <c r="F253" s="2" t="s">
        <v>9</v>
      </c>
      <c r="G253" s="2" t="s">
        <v>10</v>
      </c>
      <c r="H253" s="21" t="s">
        <v>497</v>
      </c>
      <c r="I253" s="22">
        <f>11247.24*0.3</f>
        <v>3374.172</v>
      </c>
    </row>
    <row r="254" spans="1:11" ht="13.5" customHeight="1">
      <c r="A254" s="10">
        <v>2</v>
      </c>
      <c r="B254" s="4">
        <v>299</v>
      </c>
      <c r="C254" s="2" t="s">
        <v>27</v>
      </c>
      <c r="D254" s="2" t="s">
        <v>28</v>
      </c>
      <c r="E254" s="2" t="s">
        <v>29</v>
      </c>
      <c r="F254" s="2" t="s">
        <v>25</v>
      </c>
      <c r="G254" s="2" t="s">
        <v>26</v>
      </c>
      <c r="H254" s="26" t="s">
        <v>578</v>
      </c>
      <c r="I254" s="22">
        <f>11247.24*0.24</f>
        <v>2699.3376</v>
      </c>
      <c r="K254" t="s">
        <v>407</v>
      </c>
    </row>
    <row r="255" spans="1:9" ht="12.75">
      <c r="A255" s="10">
        <v>3</v>
      </c>
      <c r="B255" s="4">
        <v>793</v>
      </c>
      <c r="C255" s="2" t="s">
        <v>332</v>
      </c>
      <c r="D255" s="2" t="s">
        <v>333</v>
      </c>
      <c r="E255" s="2" t="s">
        <v>334</v>
      </c>
      <c r="F255" s="2" t="s">
        <v>335</v>
      </c>
      <c r="G255" s="2" t="s">
        <v>336</v>
      </c>
      <c r="H255" s="21" t="s">
        <v>576</v>
      </c>
      <c r="I255" s="22">
        <f>11247.24*0.18</f>
        <v>2024.5031999999999</v>
      </c>
    </row>
    <row r="256" spans="1:9" ht="12.75">
      <c r="A256" s="10">
        <v>0.8</v>
      </c>
      <c r="B256" s="4">
        <v>668</v>
      </c>
      <c r="C256" s="2" t="s">
        <v>42</v>
      </c>
      <c r="D256" s="2" t="s">
        <v>43</v>
      </c>
      <c r="E256" s="2" t="s">
        <v>44</v>
      </c>
      <c r="F256" s="2" t="s">
        <v>45</v>
      </c>
      <c r="G256" s="2" t="s">
        <v>46</v>
      </c>
      <c r="H256" s="21" t="s">
        <v>577</v>
      </c>
      <c r="I256" s="22">
        <f>11247.24*0.105</f>
        <v>1180.9602</v>
      </c>
    </row>
    <row r="257" spans="1:9" ht="12.75">
      <c r="A257" s="10">
        <v>0.8</v>
      </c>
      <c r="B257" s="4">
        <v>297</v>
      </c>
      <c r="C257" s="2" t="s">
        <v>22</v>
      </c>
      <c r="D257" s="2" t="s">
        <v>23</v>
      </c>
      <c r="E257" s="2" t="s">
        <v>24</v>
      </c>
      <c r="F257" s="2" t="s">
        <v>25</v>
      </c>
      <c r="G257" s="2" t="s">
        <v>26</v>
      </c>
      <c r="H257" s="26" t="s">
        <v>578</v>
      </c>
      <c r="I257" s="22">
        <f>11247.24*0.105</f>
        <v>1180.9602</v>
      </c>
    </row>
    <row r="258" spans="1:9" ht="12.75">
      <c r="A258" s="10">
        <v>0.8571428571428571</v>
      </c>
      <c r="B258" s="4">
        <v>462</v>
      </c>
      <c r="C258" s="2" t="s">
        <v>601</v>
      </c>
      <c r="D258" s="2" t="s">
        <v>328</v>
      </c>
      <c r="E258" s="2" t="s">
        <v>329</v>
      </c>
      <c r="F258" s="2" t="s">
        <v>330</v>
      </c>
      <c r="G258" s="2" t="s">
        <v>331</v>
      </c>
      <c r="H258" s="21" t="s">
        <v>579</v>
      </c>
      <c r="I258" s="22">
        <f>11247*0.035</f>
        <v>393.64500000000004</v>
      </c>
    </row>
    <row r="259" spans="1:10" ht="12.75">
      <c r="A259" s="10">
        <v>0.8571428571428571</v>
      </c>
      <c r="B259" s="4">
        <v>492</v>
      </c>
      <c r="C259" s="2" t="s">
        <v>6</v>
      </c>
      <c r="D259" s="2" t="s">
        <v>12</v>
      </c>
      <c r="E259" s="2" t="s">
        <v>13</v>
      </c>
      <c r="F259" s="2" t="s">
        <v>14</v>
      </c>
      <c r="G259" s="2" t="s">
        <v>15</v>
      </c>
      <c r="H259" s="21" t="s">
        <v>580</v>
      </c>
      <c r="I259" s="22">
        <f>11247.24*0.035</f>
        <v>393.65340000000003</v>
      </c>
      <c r="J259" s="22">
        <f>SUM(I253:I259)</f>
        <v>11247.2316</v>
      </c>
    </row>
    <row r="260" spans="1:9" ht="12.75">
      <c r="A260" s="10">
        <v>8</v>
      </c>
      <c r="B260" s="4">
        <v>686</v>
      </c>
      <c r="C260" s="2" t="s">
        <v>6</v>
      </c>
      <c r="D260" s="2" t="s">
        <v>337</v>
      </c>
      <c r="E260" s="2" t="s">
        <v>338</v>
      </c>
      <c r="F260" s="2" t="s">
        <v>339</v>
      </c>
      <c r="G260" s="2" t="s">
        <v>340</v>
      </c>
      <c r="H260" s="21" t="s">
        <v>581</v>
      </c>
      <c r="I260" s="24" t="s">
        <v>506</v>
      </c>
    </row>
    <row r="262" ht="12.75">
      <c r="D262" s="20" t="s">
        <v>451</v>
      </c>
    </row>
    <row r="263" spans="3:5" ht="12.75">
      <c r="C263" s="16" t="s">
        <v>435</v>
      </c>
      <c r="D263" s="20" t="s">
        <v>477</v>
      </c>
      <c r="E263" t="s">
        <v>490</v>
      </c>
    </row>
    <row r="264" spans="1:9" ht="12.75">
      <c r="A264" s="9" t="s">
        <v>500</v>
      </c>
      <c r="B264" s="1" t="s">
        <v>0</v>
      </c>
      <c r="C264" s="1" t="s">
        <v>1</v>
      </c>
      <c r="D264" s="1" t="s">
        <v>2</v>
      </c>
      <c r="E264" s="1" t="s">
        <v>3</v>
      </c>
      <c r="F264" s="1" t="s">
        <v>4</v>
      </c>
      <c r="G264" s="1" t="s">
        <v>5</v>
      </c>
      <c r="H264" s="1" t="s">
        <v>570</v>
      </c>
      <c r="I264" s="23" t="s">
        <v>404</v>
      </c>
    </row>
    <row r="265" spans="1:9" ht="15" customHeight="1">
      <c r="A265" s="10">
        <v>1</v>
      </c>
      <c r="B265" s="4">
        <v>390</v>
      </c>
      <c r="C265" s="2" t="s">
        <v>89</v>
      </c>
      <c r="D265" s="2" t="s">
        <v>90</v>
      </c>
      <c r="E265" s="2" t="s">
        <v>91</v>
      </c>
      <c r="F265" s="2" t="s">
        <v>25</v>
      </c>
      <c r="G265" s="2" t="s">
        <v>26</v>
      </c>
      <c r="H265" s="26" t="s">
        <v>582</v>
      </c>
      <c r="I265" s="22">
        <f>11247.24*0.3</f>
        <v>3374.172</v>
      </c>
    </row>
    <row r="266" spans="1:9" ht="12.75">
      <c r="A266" s="10">
        <v>2</v>
      </c>
      <c r="B266" s="4">
        <v>593</v>
      </c>
      <c r="C266" s="2" t="s">
        <v>515</v>
      </c>
      <c r="D266" s="2" t="s">
        <v>77</v>
      </c>
      <c r="E266" s="2" t="s">
        <v>78</v>
      </c>
      <c r="F266" s="2" t="s">
        <v>34</v>
      </c>
      <c r="G266" s="2" t="s">
        <v>35</v>
      </c>
      <c r="H266" s="21" t="s">
        <v>638</v>
      </c>
      <c r="I266" s="22">
        <f>11247.24*0.24</f>
        <v>2699.3376</v>
      </c>
    </row>
    <row r="267" spans="1:9" ht="12.75">
      <c r="A267" s="10">
        <v>3</v>
      </c>
      <c r="B267" s="4">
        <v>782</v>
      </c>
      <c r="C267" s="2" t="s">
        <v>96</v>
      </c>
      <c r="D267" s="2" t="s">
        <v>32</v>
      </c>
      <c r="E267" s="2" t="s">
        <v>97</v>
      </c>
      <c r="F267" s="2" t="s">
        <v>18</v>
      </c>
      <c r="G267" s="2" t="s">
        <v>98</v>
      </c>
      <c r="H267" s="21" t="s">
        <v>583</v>
      </c>
      <c r="I267" s="22">
        <f>11247.24*0.18</f>
        <v>2024.5031999999999</v>
      </c>
    </row>
    <row r="268" spans="1:9" ht="12.75">
      <c r="A268" s="10">
        <v>4</v>
      </c>
      <c r="B268" s="4">
        <v>794</v>
      </c>
      <c r="C268" s="2" t="s">
        <v>68</v>
      </c>
      <c r="D268" s="2" t="s">
        <v>69</v>
      </c>
      <c r="E268" s="2" t="s">
        <v>70</v>
      </c>
      <c r="F268" s="2" t="s">
        <v>71</v>
      </c>
      <c r="G268" s="2" t="s">
        <v>72</v>
      </c>
      <c r="H268" s="21" t="s">
        <v>512</v>
      </c>
      <c r="I268" s="22">
        <f>11247.24*0.12</f>
        <v>1349.6688</v>
      </c>
    </row>
    <row r="269" spans="1:9" ht="12.75">
      <c r="A269" s="10">
        <v>5</v>
      </c>
      <c r="B269" s="4">
        <v>809</v>
      </c>
      <c r="C269" s="2" t="s">
        <v>341</v>
      </c>
      <c r="D269" s="2" t="s">
        <v>7</v>
      </c>
      <c r="E269" s="2" t="s">
        <v>342</v>
      </c>
      <c r="F269" s="2" t="s">
        <v>9</v>
      </c>
      <c r="G269" s="2" t="s">
        <v>10</v>
      </c>
      <c r="H269" s="21" t="s">
        <v>497</v>
      </c>
      <c r="I269" s="22">
        <f>11247.24*0.09</f>
        <v>1012.2515999999999</v>
      </c>
    </row>
    <row r="270" spans="1:10" ht="12.75">
      <c r="A270" s="10">
        <v>6</v>
      </c>
      <c r="B270" s="4">
        <v>744</v>
      </c>
      <c r="C270" s="2" t="s">
        <v>343</v>
      </c>
      <c r="D270" s="2" t="s">
        <v>344</v>
      </c>
      <c r="E270" s="2" t="s">
        <v>345</v>
      </c>
      <c r="F270" s="2" t="s">
        <v>346</v>
      </c>
      <c r="G270" s="2" t="s">
        <v>347</v>
      </c>
      <c r="H270" s="21" t="s">
        <v>584</v>
      </c>
      <c r="I270" s="22">
        <f>11247.24*0.07</f>
        <v>787.3068000000001</v>
      </c>
      <c r="J270" s="22">
        <f>SUM(I265:I270)</f>
        <v>11247.24</v>
      </c>
    </row>
    <row r="271" spans="1:9" ht="12.75">
      <c r="A271" s="10">
        <v>7</v>
      </c>
      <c r="B271" s="4">
        <v>266</v>
      </c>
      <c r="C271" s="2" t="s">
        <v>6</v>
      </c>
      <c r="D271" s="2" t="s">
        <v>73</v>
      </c>
      <c r="E271" s="2" t="s">
        <v>74</v>
      </c>
      <c r="F271" s="2" t="s">
        <v>75</v>
      </c>
      <c r="G271" s="2" t="s">
        <v>76</v>
      </c>
      <c r="H271" s="21" t="s">
        <v>585</v>
      </c>
      <c r="I271" s="24" t="s">
        <v>506</v>
      </c>
    </row>
    <row r="272" spans="1:9" ht="14.25" customHeight="1">
      <c r="A272" s="10">
        <v>8</v>
      </c>
      <c r="B272" s="4">
        <v>600</v>
      </c>
      <c r="C272" s="2" t="s">
        <v>84</v>
      </c>
      <c r="D272" s="2" t="s">
        <v>85</v>
      </c>
      <c r="E272" s="2" t="s">
        <v>86</v>
      </c>
      <c r="F272" s="30" t="s">
        <v>87</v>
      </c>
      <c r="G272" s="2" t="s">
        <v>88</v>
      </c>
      <c r="H272" s="21" t="s">
        <v>586</v>
      </c>
      <c r="I272" s="24" t="s">
        <v>506</v>
      </c>
    </row>
    <row r="275" ht="12.75">
      <c r="D275" s="20" t="s">
        <v>451</v>
      </c>
    </row>
    <row r="276" spans="3:5" ht="12.75">
      <c r="C276" s="17" t="s">
        <v>436</v>
      </c>
      <c r="D276" s="20" t="s">
        <v>478</v>
      </c>
      <c r="E276" s="3" t="s">
        <v>491</v>
      </c>
    </row>
    <row r="277" spans="1:9" ht="12.75">
      <c r="A277" s="9" t="s">
        <v>500</v>
      </c>
      <c r="B277" s="1" t="s">
        <v>0</v>
      </c>
      <c r="C277" s="1" t="s">
        <v>1</v>
      </c>
      <c r="D277" s="1" t="s">
        <v>2</v>
      </c>
      <c r="E277" s="1" t="s">
        <v>3</v>
      </c>
      <c r="F277" s="1" t="s">
        <v>4</v>
      </c>
      <c r="G277" s="1" t="s">
        <v>5</v>
      </c>
      <c r="H277" s="1" t="s">
        <v>403</v>
      </c>
      <c r="I277" s="23" t="s">
        <v>404</v>
      </c>
    </row>
    <row r="278" spans="1:9" ht="12.75">
      <c r="A278" s="10">
        <v>1</v>
      </c>
      <c r="B278" s="4">
        <v>807</v>
      </c>
      <c r="C278" s="2" t="s">
        <v>20</v>
      </c>
      <c r="D278" s="2" t="s">
        <v>7</v>
      </c>
      <c r="E278" s="2" t="s">
        <v>600</v>
      </c>
      <c r="F278" s="2" t="s">
        <v>9</v>
      </c>
      <c r="G278" s="2" t="s">
        <v>10</v>
      </c>
      <c r="H278" s="21" t="s">
        <v>454</v>
      </c>
      <c r="I278" s="22">
        <f>11247.24*0.3</f>
        <v>3374.172</v>
      </c>
    </row>
    <row r="279" spans="1:9" ht="12.75">
      <c r="A279" s="10">
        <v>2</v>
      </c>
      <c r="B279" s="4">
        <v>609</v>
      </c>
      <c r="C279" s="2" t="s">
        <v>47</v>
      </c>
      <c r="D279" s="2" t="s">
        <v>7</v>
      </c>
      <c r="E279" s="2" t="s">
        <v>48</v>
      </c>
      <c r="F279" s="2" t="s">
        <v>49</v>
      </c>
      <c r="G279" s="2" t="s">
        <v>50</v>
      </c>
      <c r="H279" s="21" t="s">
        <v>501</v>
      </c>
      <c r="I279" s="22">
        <f>11247.24*0.24</f>
        <v>2699.3376</v>
      </c>
    </row>
    <row r="280" spans="1:9" ht="12.75">
      <c r="A280" s="10">
        <v>3</v>
      </c>
      <c r="B280" s="4">
        <v>698</v>
      </c>
      <c r="C280" s="2" t="s">
        <v>36</v>
      </c>
      <c r="D280" s="2" t="s">
        <v>23</v>
      </c>
      <c r="E280" s="2" t="s">
        <v>37</v>
      </c>
      <c r="F280" s="2" t="s">
        <v>30</v>
      </c>
      <c r="G280" s="2" t="s">
        <v>38</v>
      </c>
      <c r="H280" s="21" t="s">
        <v>571</v>
      </c>
      <c r="I280" s="22">
        <f>11247.24*0.18</f>
        <v>2024.5031999999999</v>
      </c>
    </row>
    <row r="281" spans="1:9" ht="12.75">
      <c r="A281" s="10">
        <v>4</v>
      </c>
      <c r="B281" s="4">
        <v>668</v>
      </c>
      <c r="C281" s="2" t="s">
        <v>42</v>
      </c>
      <c r="D281" s="2" t="s">
        <v>43</v>
      </c>
      <c r="E281" s="2" t="s">
        <v>44</v>
      </c>
      <c r="F281" s="2" t="s">
        <v>45</v>
      </c>
      <c r="G281" s="2" t="s">
        <v>46</v>
      </c>
      <c r="H281" s="3" t="s">
        <v>507</v>
      </c>
      <c r="I281" s="22">
        <f>11247.24*0.12</f>
        <v>1349.6688</v>
      </c>
    </row>
    <row r="282" spans="1:9" ht="12.75">
      <c r="A282" s="10">
        <v>5</v>
      </c>
      <c r="B282" s="4">
        <v>492</v>
      </c>
      <c r="C282" s="2" t="s">
        <v>6</v>
      </c>
      <c r="D282" s="2" t="s">
        <v>12</v>
      </c>
      <c r="E282" s="2" t="s">
        <v>13</v>
      </c>
      <c r="F282" s="2" t="s">
        <v>14</v>
      </c>
      <c r="G282" s="2" t="s">
        <v>15</v>
      </c>
      <c r="H282" s="3" t="s">
        <v>499</v>
      </c>
      <c r="I282" s="22">
        <f>11247.24*0.09</f>
        <v>1012.2515999999999</v>
      </c>
    </row>
    <row r="283" spans="1:10" ht="12.75">
      <c r="A283" s="10">
        <v>6</v>
      </c>
      <c r="B283" s="4">
        <v>638</v>
      </c>
      <c r="C283" s="2" t="s">
        <v>6</v>
      </c>
      <c r="D283" s="2" t="s">
        <v>16</v>
      </c>
      <c r="E283" s="2" t="s">
        <v>17</v>
      </c>
      <c r="F283" s="2" t="s">
        <v>18</v>
      </c>
      <c r="G283" s="2" t="s">
        <v>19</v>
      </c>
      <c r="H283" s="3" t="s">
        <v>572</v>
      </c>
      <c r="I283" s="22">
        <f>11247.24*0.07</f>
        <v>787.3068000000001</v>
      </c>
      <c r="J283" s="22">
        <f>SUM(I278:I283)</f>
        <v>11247.24</v>
      </c>
    </row>
    <row r="284" spans="1:9" ht="12.75">
      <c r="A284" s="10">
        <v>7</v>
      </c>
      <c r="B284" s="4">
        <v>546</v>
      </c>
      <c r="C284" s="2" t="s">
        <v>352</v>
      </c>
      <c r="D284" s="2" t="s">
        <v>92</v>
      </c>
      <c r="E284" s="2" t="s">
        <v>353</v>
      </c>
      <c r="F284" s="2" t="s">
        <v>82</v>
      </c>
      <c r="G284" s="2" t="s">
        <v>83</v>
      </c>
      <c r="H284" s="3" t="s">
        <v>573</v>
      </c>
      <c r="I284" s="24" t="s">
        <v>506</v>
      </c>
    </row>
    <row r="287" ht="12.75">
      <c r="D287" s="20" t="s">
        <v>607</v>
      </c>
    </row>
    <row r="288" spans="3:5" ht="12.75">
      <c r="C288" s="16" t="s">
        <v>437</v>
      </c>
      <c r="D288" s="20" t="s">
        <v>608</v>
      </c>
      <c r="E288" t="s">
        <v>492</v>
      </c>
    </row>
    <row r="289" spans="1:9" ht="12.75">
      <c r="A289" s="9" t="s">
        <v>500</v>
      </c>
      <c r="B289" s="1" t="s">
        <v>0</v>
      </c>
      <c r="C289" s="1" t="s">
        <v>1</v>
      </c>
      <c r="D289" s="1" t="s">
        <v>2</v>
      </c>
      <c r="E289" s="1" t="s">
        <v>3</v>
      </c>
      <c r="F289" s="1" t="s">
        <v>4</v>
      </c>
      <c r="G289" s="1" t="s">
        <v>5</v>
      </c>
      <c r="H289" s="1" t="s">
        <v>403</v>
      </c>
      <c r="I289" s="23" t="s">
        <v>404</v>
      </c>
    </row>
    <row r="290" spans="1:9" ht="12.75">
      <c r="A290" s="10">
        <v>1</v>
      </c>
      <c r="B290" s="4">
        <v>593</v>
      </c>
      <c r="C290" s="2" t="s">
        <v>515</v>
      </c>
      <c r="D290" s="2" t="s">
        <v>77</v>
      </c>
      <c r="E290" s="2" t="s">
        <v>78</v>
      </c>
      <c r="F290" s="2" t="s">
        <v>34</v>
      </c>
      <c r="G290" s="2" t="s">
        <v>35</v>
      </c>
      <c r="H290" s="21" t="s">
        <v>454</v>
      </c>
      <c r="I290" s="22">
        <f>11247.24*0.3</f>
        <v>3374.172</v>
      </c>
    </row>
    <row r="291" spans="1:9" ht="12.75">
      <c r="A291" s="10">
        <v>0.6666666666666666</v>
      </c>
      <c r="B291" s="4">
        <v>744</v>
      </c>
      <c r="C291" s="2" t="s">
        <v>343</v>
      </c>
      <c r="D291" s="2" t="s">
        <v>344</v>
      </c>
      <c r="E291" s="2" t="s">
        <v>345</v>
      </c>
      <c r="F291" s="2" t="s">
        <v>346</v>
      </c>
      <c r="G291" s="2" t="s">
        <v>347</v>
      </c>
      <c r="H291" s="21" t="s">
        <v>574</v>
      </c>
      <c r="I291" s="22">
        <f>11247.24*0.21</f>
        <v>2361.9204</v>
      </c>
    </row>
    <row r="292" spans="1:9" ht="12.75">
      <c r="A292" s="10">
        <v>0.6666666666666666</v>
      </c>
      <c r="B292" s="4">
        <v>266</v>
      </c>
      <c r="C292" s="2" t="s">
        <v>6</v>
      </c>
      <c r="D292" s="2" t="s">
        <v>73</v>
      </c>
      <c r="E292" s="2" t="s">
        <v>74</v>
      </c>
      <c r="F292" s="2" t="s">
        <v>75</v>
      </c>
      <c r="G292" s="2" t="s">
        <v>76</v>
      </c>
      <c r="H292" s="21" t="s">
        <v>513</v>
      </c>
      <c r="I292" s="22">
        <f>11247.24*0.21</f>
        <v>2361.9204</v>
      </c>
    </row>
    <row r="293" spans="1:9" ht="12.75">
      <c r="A293" s="10">
        <v>4</v>
      </c>
      <c r="B293" s="4">
        <v>771</v>
      </c>
      <c r="C293" s="2" t="s">
        <v>602</v>
      </c>
      <c r="D293" s="2" t="s">
        <v>348</v>
      </c>
      <c r="E293" s="2" t="s">
        <v>349</v>
      </c>
      <c r="F293" s="2" t="s">
        <v>350</v>
      </c>
      <c r="G293" s="2" t="s">
        <v>351</v>
      </c>
      <c r="H293" s="3" t="s">
        <v>575</v>
      </c>
      <c r="I293" s="22">
        <f>11247.24*0.12</f>
        <v>1349.6688</v>
      </c>
    </row>
    <row r="294" spans="1:9" ht="12.75">
      <c r="A294" s="10">
        <v>5</v>
      </c>
      <c r="B294" s="4">
        <v>726</v>
      </c>
      <c r="C294" s="2" t="s">
        <v>55</v>
      </c>
      <c r="D294" s="2" t="s">
        <v>56</v>
      </c>
      <c r="E294" s="2" t="s">
        <v>57</v>
      </c>
      <c r="F294" s="2" t="s">
        <v>58</v>
      </c>
      <c r="G294" s="2" t="s">
        <v>59</v>
      </c>
      <c r="H294" s="3" t="s">
        <v>509</v>
      </c>
      <c r="I294" s="22">
        <f>11247.24*0.09</f>
        <v>1012.2515999999999</v>
      </c>
    </row>
    <row r="295" spans="1:10" ht="12.75">
      <c r="A295" s="10">
        <v>6</v>
      </c>
      <c r="B295" s="4">
        <v>544</v>
      </c>
      <c r="C295" s="2" t="s">
        <v>79</v>
      </c>
      <c r="D295" s="2" t="s">
        <v>80</v>
      </c>
      <c r="E295" s="2" t="s">
        <v>81</v>
      </c>
      <c r="F295" s="2" t="s">
        <v>82</v>
      </c>
      <c r="G295" s="2" t="s">
        <v>83</v>
      </c>
      <c r="H295" s="3" t="s">
        <v>573</v>
      </c>
      <c r="I295" s="22">
        <f>11247.24*0.07</f>
        <v>787.3068000000001</v>
      </c>
      <c r="J295" s="22">
        <f>SUM(I290:I295)</f>
        <v>11247.24</v>
      </c>
    </row>
    <row r="296" spans="1:9" ht="12.75">
      <c r="A296" s="10">
        <v>7</v>
      </c>
      <c r="B296" s="4">
        <v>712</v>
      </c>
      <c r="C296" s="2" t="s">
        <v>389</v>
      </c>
      <c r="D296" s="2" t="s">
        <v>51</v>
      </c>
      <c r="E296" s="2" t="s">
        <v>52</v>
      </c>
      <c r="F296" s="2" t="s">
        <v>53</v>
      </c>
      <c r="G296" s="2" t="s">
        <v>54</v>
      </c>
      <c r="H296" s="3" t="s">
        <v>508</v>
      </c>
      <c r="I296" s="24" t="s">
        <v>506</v>
      </c>
    </row>
    <row r="297" spans="1:7" ht="12.75">
      <c r="A297" s="12"/>
      <c r="B297" s="6"/>
      <c r="C297" s="3"/>
      <c r="D297" s="3"/>
      <c r="E297" s="3"/>
      <c r="F297" s="3"/>
      <c r="G297" s="3"/>
    </row>
    <row r="298" ht="12.75">
      <c r="D298" s="20" t="s">
        <v>609</v>
      </c>
    </row>
    <row r="299" spans="3:5" ht="12.75">
      <c r="C299" s="17" t="s">
        <v>438</v>
      </c>
      <c r="D299" s="20" t="s">
        <v>610</v>
      </c>
      <c r="E299" s="3" t="s">
        <v>493</v>
      </c>
    </row>
    <row r="300" spans="1:9" ht="12.75">
      <c r="A300" s="9" t="s">
        <v>500</v>
      </c>
      <c r="B300" s="1" t="s">
        <v>0</v>
      </c>
      <c r="C300" s="1" t="s">
        <v>1</v>
      </c>
      <c r="D300" s="1" t="s">
        <v>2</v>
      </c>
      <c r="E300" s="1" t="s">
        <v>3</v>
      </c>
      <c r="F300" s="1" t="s">
        <v>4</v>
      </c>
      <c r="G300" s="1" t="s">
        <v>5</v>
      </c>
      <c r="H300" s="1" t="s">
        <v>403</v>
      </c>
      <c r="I300" s="23" t="s">
        <v>404</v>
      </c>
    </row>
    <row r="301" spans="1:9" ht="14.25" customHeight="1">
      <c r="A301" s="10">
        <v>1</v>
      </c>
      <c r="B301" s="4">
        <v>249</v>
      </c>
      <c r="C301" s="2" t="s">
        <v>363</v>
      </c>
      <c r="D301" s="2" t="s">
        <v>364</v>
      </c>
      <c r="E301" s="2" t="s">
        <v>365</v>
      </c>
      <c r="F301" s="2" t="s">
        <v>254</v>
      </c>
      <c r="G301" s="2" t="s">
        <v>366</v>
      </c>
      <c r="H301" s="21" t="s">
        <v>587</v>
      </c>
      <c r="I301" s="22">
        <f>5211.37*0.4</f>
        <v>2084.5480000000002</v>
      </c>
    </row>
    <row r="302" spans="1:9" ht="14.25" customHeight="1">
      <c r="A302" s="10">
        <v>0.6666666666666666</v>
      </c>
      <c r="B302" s="4">
        <v>822</v>
      </c>
      <c r="C302" s="2" t="s">
        <v>135</v>
      </c>
      <c r="D302" s="2" t="s">
        <v>136</v>
      </c>
      <c r="E302" s="2" t="s">
        <v>137</v>
      </c>
      <c r="F302" s="2" t="s">
        <v>138</v>
      </c>
      <c r="G302" s="2" t="s">
        <v>139</v>
      </c>
      <c r="H302" s="21" t="s">
        <v>528</v>
      </c>
      <c r="I302" s="22">
        <f>5211.37*0.25</f>
        <v>1302.8425</v>
      </c>
    </row>
    <row r="303" spans="1:9" ht="14.25" customHeight="1">
      <c r="A303" s="10">
        <v>0.6666666666666666</v>
      </c>
      <c r="B303" s="4">
        <v>808</v>
      </c>
      <c r="C303" s="2" t="s">
        <v>354</v>
      </c>
      <c r="D303" s="2" t="s">
        <v>151</v>
      </c>
      <c r="E303" s="2" t="s">
        <v>355</v>
      </c>
      <c r="F303" s="2" t="s">
        <v>356</v>
      </c>
      <c r="G303" s="2" t="s">
        <v>357</v>
      </c>
      <c r="H303" s="21" t="s">
        <v>588</v>
      </c>
      <c r="I303" s="22">
        <f>5211.37*0.25</f>
        <v>1302.8425</v>
      </c>
    </row>
    <row r="304" spans="1:10" ht="14.25" customHeight="1">
      <c r="A304" s="10">
        <v>4</v>
      </c>
      <c r="B304" s="4">
        <v>585</v>
      </c>
      <c r="C304" s="2" t="s">
        <v>358</v>
      </c>
      <c r="D304" s="2" t="s">
        <v>359</v>
      </c>
      <c r="E304" s="2" t="s">
        <v>181</v>
      </c>
      <c r="F304" s="2" t="s">
        <v>182</v>
      </c>
      <c r="G304" s="2" t="s">
        <v>183</v>
      </c>
      <c r="H304" s="3" t="s">
        <v>538</v>
      </c>
      <c r="I304" s="22">
        <f>5211.37*0.1</f>
        <v>521.1370000000001</v>
      </c>
      <c r="J304" s="22">
        <f>SUM(I301:I304)</f>
        <v>5211.37</v>
      </c>
    </row>
    <row r="305" spans="1:9" ht="14.25" customHeight="1">
      <c r="A305" s="10">
        <v>5</v>
      </c>
      <c r="B305" s="4">
        <v>255</v>
      </c>
      <c r="C305" s="2" t="s">
        <v>368</v>
      </c>
      <c r="D305" s="2" t="s">
        <v>369</v>
      </c>
      <c r="E305" s="2" t="s">
        <v>370</v>
      </c>
      <c r="F305" s="2" t="s">
        <v>589</v>
      </c>
      <c r="G305" s="2" t="s">
        <v>366</v>
      </c>
      <c r="H305" s="3" t="s">
        <v>590</v>
      </c>
      <c r="I305" s="24" t="s">
        <v>506</v>
      </c>
    </row>
    <row r="306" spans="1:9" ht="14.25" customHeight="1">
      <c r="A306" s="27">
        <v>6</v>
      </c>
      <c r="B306" s="4">
        <v>772</v>
      </c>
      <c r="C306" s="2" t="s">
        <v>360</v>
      </c>
      <c r="D306" s="2" t="s">
        <v>361</v>
      </c>
      <c r="E306" s="2" t="s">
        <v>362</v>
      </c>
      <c r="F306" s="2" t="s">
        <v>189</v>
      </c>
      <c r="G306" s="2" t="s">
        <v>190</v>
      </c>
      <c r="H306" s="3" t="s">
        <v>591</v>
      </c>
      <c r="I306" s="24" t="s">
        <v>506</v>
      </c>
    </row>
    <row r="307" ht="12.75">
      <c r="A307" s="11"/>
    </row>
    <row r="308" ht="12.75">
      <c r="D308" s="20" t="s">
        <v>451</v>
      </c>
    </row>
    <row r="309" spans="3:5" ht="12.75">
      <c r="C309" s="17" t="s">
        <v>439</v>
      </c>
      <c r="D309" s="20" t="s">
        <v>479</v>
      </c>
      <c r="E309" s="3" t="s">
        <v>494</v>
      </c>
    </row>
    <row r="310" spans="1:9" ht="12.75">
      <c r="A310" s="9" t="s">
        <v>500</v>
      </c>
      <c r="B310" s="1" t="s">
        <v>0</v>
      </c>
      <c r="C310" s="1" t="s">
        <v>1</v>
      </c>
      <c r="D310" s="1" t="s">
        <v>2</v>
      </c>
      <c r="E310" s="1" t="s">
        <v>3</v>
      </c>
      <c r="F310" s="1" t="s">
        <v>4</v>
      </c>
      <c r="G310" s="1" t="s">
        <v>5</v>
      </c>
      <c r="H310" s="1" t="s">
        <v>403</v>
      </c>
      <c r="I310" s="23" t="s">
        <v>404</v>
      </c>
    </row>
    <row r="311" spans="1:9" ht="16.5" customHeight="1">
      <c r="A311" s="10">
        <v>1</v>
      </c>
      <c r="B311" s="4">
        <v>774</v>
      </c>
      <c r="C311" s="2" t="s">
        <v>191</v>
      </c>
      <c r="D311" s="2" t="s">
        <v>192</v>
      </c>
      <c r="E311" s="2" t="s">
        <v>193</v>
      </c>
      <c r="F311" s="2" t="s">
        <v>194</v>
      </c>
      <c r="G311" s="2" t="s">
        <v>195</v>
      </c>
      <c r="H311" s="21" t="s">
        <v>592</v>
      </c>
      <c r="I311" s="22">
        <f>6302.6*0.4</f>
        <v>2521.0400000000004</v>
      </c>
    </row>
    <row r="312" spans="1:9" ht="12.75">
      <c r="A312" s="10">
        <v>2</v>
      </c>
      <c r="B312" s="4">
        <v>671</v>
      </c>
      <c r="C312" s="2" t="s">
        <v>371</v>
      </c>
      <c r="D312" s="2" t="s">
        <v>161</v>
      </c>
      <c r="E312" s="2" t="s">
        <v>372</v>
      </c>
      <c r="F312" s="2" t="s">
        <v>373</v>
      </c>
      <c r="G312" s="2" t="s">
        <v>374</v>
      </c>
      <c r="H312" s="21" t="s">
        <v>593</v>
      </c>
      <c r="I312" s="22">
        <f>6302.6*0.3</f>
        <v>1890.78</v>
      </c>
    </row>
    <row r="313" spans="1:9" ht="12.75">
      <c r="A313" s="10">
        <v>3</v>
      </c>
      <c r="B313" s="4">
        <v>394</v>
      </c>
      <c r="C313" s="2" t="s">
        <v>196</v>
      </c>
      <c r="D313" s="2" t="s">
        <v>197</v>
      </c>
      <c r="E313" s="2" t="s">
        <v>198</v>
      </c>
      <c r="F313" s="2" t="s">
        <v>199</v>
      </c>
      <c r="G313" s="2" t="s">
        <v>200</v>
      </c>
      <c r="H313" s="21" t="s">
        <v>535</v>
      </c>
      <c r="I313" s="22">
        <f>6302.6*0.2</f>
        <v>1260.5200000000002</v>
      </c>
    </row>
    <row r="314" spans="1:10" ht="15" customHeight="1">
      <c r="A314" s="10">
        <v>4</v>
      </c>
      <c r="B314" s="4">
        <v>739</v>
      </c>
      <c r="C314" s="2" t="s">
        <v>165</v>
      </c>
      <c r="D314" s="2" t="s">
        <v>51</v>
      </c>
      <c r="E314" s="2" t="s">
        <v>166</v>
      </c>
      <c r="F314" s="2" t="s">
        <v>167</v>
      </c>
      <c r="G314" s="2" t="s">
        <v>168</v>
      </c>
      <c r="H314" s="3" t="s">
        <v>536</v>
      </c>
      <c r="I314" s="22">
        <f>6302.6*0.1</f>
        <v>630.2600000000001</v>
      </c>
      <c r="J314" s="22">
        <f>SUM(I311:I314)</f>
        <v>6302.600000000001</v>
      </c>
    </row>
    <row r="315" spans="1:9" ht="13.5" customHeight="1">
      <c r="A315" s="10">
        <v>5</v>
      </c>
      <c r="B315" s="4">
        <v>732</v>
      </c>
      <c r="C315" s="2" t="s">
        <v>169</v>
      </c>
      <c r="D315" s="2" t="s">
        <v>170</v>
      </c>
      <c r="E315" s="2" t="s">
        <v>171</v>
      </c>
      <c r="F315" s="2" t="s">
        <v>172</v>
      </c>
      <c r="G315" s="2" t="s">
        <v>173</v>
      </c>
      <c r="H315" s="3" t="s">
        <v>594</v>
      </c>
      <c r="I315" s="24" t="s">
        <v>506</v>
      </c>
    </row>
    <row r="316" spans="1:9" ht="13.5" customHeight="1">
      <c r="A316" s="10">
        <v>6</v>
      </c>
      <c r="B316" s="7">
        <v>999</v>
      </c>
      <c r="C316" s="2" t="s">
        <v>377</v>
      </c>
      <c r="D316" s="2" t="s">
        <v>151</v>
      </c>
      <c r="E316" s="2" t="s">
        <v>378</v>
      </c>
      <c r="F316" s="2" t="s">
        <v>379</v>
      </c>
      <c r="G316" s="2" t="s">
        <v>380</v>
      </c>
      <c r="H316" s="3" t="s">
        <v>551</v>
      </c>
      <c r="I316" s="24" t="s">
        <v>506</v>
      </c>
    </row>
    <row r="320" ht="12.75">
      <c r="D320" s="20" t="s">
        <v>451</v>
      </c>
    </row>
    <row r="321" spans="3:5" ht="12.75">
      <c r="C321" s="16" t="s">
        <v>440</v>
      </c>
      <c r="D321" s="20" t="s">
        <v>480</v>
      </c>
      <c r="E321" s="3" t="s">
        <v>495</v>
      </c>
    </row>
    <row r="322" spans="1:9" ht="12.75">
      <c r="A322" s="9" t="s">
        <v>500</v>
      </c>
      <c r="B322" s="1" t="s">
        <v>0</v>
      </c>
      <c r="C322" s="1" t="s">
        <v>1</v>
      </c>
      <c r="D322" s="1" t="s">
        <v>2</v>
      </c>
      <c r="E322" s="1" t="s">
        <v>3</v>
      </c>
      <c r="F322" s="1" t="s">
        <v>4</v>
      </c>
      <c r="G322" s="1" t="s">
        <v>5</v>
      </c>
      <c r="H322" s="1" t="s">
        <v>403</v>
      </c>
      <c r="I322" s="23" t="s">
        <v>404</v>
      </c>
    </row>
    <row r="323" spans="1:9" ht="17.25" customHeight="1">
      <c r="A323" s="10">
        <v>1</v>
      </c>
      <c r="B323" s="4">
        <v>561</v>
      </c>
      <c r="C323" s="2" t="s">
        <v>381</v>
      </c>
      <c r="D323" s="2" t="s">
        <v>192</v>
      </c>
      <c r="E323" s="2" t="s">
        <v>382</v>
      </c>
      <c r="F323" s="2" t="s">
        <v>383</v>
      </c>
      <c r="G323" s="2" t="s">
        <v>384</v>
      </c>
      <c r="H323" s="21" t="s">
        <v>595</v>
      </c>
      <c r="I323" s="22">
        <f>6302.6*0.6</f>
        <v>3781.56</v>
      </c>
    </row>
    <row r="324" spans="1:10" ht="12.75">
      <c r="A324" s="10">
        <v>2</v>
      </c>
      <c r="B324" s="4">
        <v>732</v>
      </c>
      <c r="C324" s="2" t="s">
        <v>169</v>
      </c>
      <c r="D324" s="2" t="s">
        <v>170</v>
      </c>
      <c r="E324" s="2" t="s">
        <v>171</v>
      </c>
      <c r="F324" s="2" t="s">
        <v>172</v>
      </c>
      <c r="G324" s="2" t="s">
        <v>173</v>
      </c>
      <c r="H324" s="21" t="s">
        <v>593</v>
      </c>
      <c r="I324" s="22">
        <f>6302.6*0.4</f>
        <v>2521.0400000000004</v>
      </c>
      <c r="J324" s="22">
        <f>SUM(I323:I324)</f>
        <v>6302.6</v>
      </c>
    </row>
    <row r="325" spans="1:9" ht="12.75">
      <c r="A325" s="10">
        <v>3</v>
      </c>
      <c r="B325" s="4">
        <v>268</v>
      </c>
      <c r="C325" s="2" t="s">
        <v>375</v>
      </c>
      <c r="D325" s="2" t="s">
        <v>239</v>
      </c>
      <c r="E325" s="2" t="s">
        <v>376</v>
      </c>
      <c r="F325" s="2" t="s">
        <v>75</v>
      </c>
      <c r="G325" s="2" t="s">
        <v>76</v>
      </c>
      <c r="H325" s="21" t="s">
        <v>585</v>
      </c>
      <c r="I325" s="24" t="s">
        <v>506</v>
      </c>
    </row>
    <row r="326" spans="1:9" ht="12.75">
      <c r="A326" s="10">
        <v>4</v>
      </c>
      <c r="B326" s="4">
        <v>549</v>
      </c>
      <c r="C326" s="2" t="s">
        <v>175</v>
      </c>
      <c r="D326" s="2" t="s">
        <v>174</v>
      </c>
      <c r="E326" s="2" t="s">
        <v>176</v>
      </c>
      <c r="F326" s="2" t="s">
        <v>177</v>
      </c>
      <c r="G326" s="2" t="s">
        <v>178</v>
      </c>
      <c r="H326" s="3" t="s">
        <v>596</v>
      </c>
      <c r="I326" s="24" t="s">
        <v>506</v>
      </c>
    </row>
    <row r="328" ht="12.75">
      <c r="D328" s="20" t="s">
        <v>611</v>
      </c>
    </row>
    <row r="329" spans="3:5" ht="12.75">
      <c r="C329" s="16" t="s">
        <v>441</v>
      </c>
      <c r="D329" s="20" t="s">
        <v>612</v>
      </c>
      <c r="E329" s="3" t="s">
        <v>496</v>
      </c>
    </row>
    <row r="330" spans="1:9" ht="12.75">
      <c r="A330" s="9" t="s">
        <v>500</v>
      </c>
      <c r="B330" s="1" t="s">
        <v>0</v>
      </c>
      <c r="C330" s="1" t="s">
        <v>1</v>
      </c>
      <c r="D330" s="1" t="s">
        <v>2</v>
      </c>
      <c r="E330" s="1" t="s">
        <v>3</v>
      </c>
      <c r="F330" s="1" t="s">
        <v>4</v>
      </c>
      <c r="G330" s="1" t="s">
        <v>5</v>
      </c>
      <c r="H330" s="1" t="s">
        <v>403</v>
      </c>
      <c r="I330" s="23" t="s">
        <v>404</v>
      </c>
    </row>
    <row r="331" spans="1:9" ht="12.75">
      <c r="A331" s="10">
        <v>1</v>
      </c>
      <c r="B331" s="4">
        <v>820</v>
      </c>
      <c r="C331" s="2" t="s">
        <v>277</v>
      </c>
      <c r="D331" s="2" t="s">
        <v>206</v>
      </c>
      <c r="E331" s="2" t="s">
        <v>278</v>
      </c>
      <c r="F331" s="2" t="s">
        <v>279</v>
      </c>
      <c r="G331" s="2" t="s">
        <v>280</v>
      </c>
      <c r="H331" s="21" t="s">
        <v>597</v>
      </c>
      <c r="I331" s="22">
        <f>2392.18*0.6</f>
        <v>1435.3079999999998</v>
      </c>
    </row>
    <row r="332" spans="1:11" ht="12.75">
      <c r="A332" s="10">
        <v>2</v>
      </c>
      <c r="B332" s="4">
        <v>198</v>
      </c>
      <c r="C332" s="2" t="s">
        <v>385</v>
      </c>
      <c r="D332" s="2" t="s">
        <v>367</v>
      </c>
      <c r="E332" s="2" t="s">
        <v>386</v>
      </c>
      <c r="F332" s="2" t="s">
        <v>387</v>
      </c>
      <c r="G332" s="2" t="s">
        <v>388</v>
      </c>
      <c r="H332" s="21" t="s">
        <v>598</v>
      </c>
      <c r="I332" s="22">
        <f>2392.18*0.4</f>
        <v>956.872</v>
      </c>
      <c r="J332" s="22">
        <f>SUM(I331:I332)</f>
        <v>2392.18</v>
      </c>
      <c r="K332" s="25">
        <f>SUM(J259:J332)</f>
        <v>65197.70159999999</v>
      </c>
    </row>
    <row r="334" ht="12.75">
      <c r="K334" s="25">
        <f>SUM(K246:K332)</f>
        <v>96219.7016</v>
      </c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cp:lastPrinted>2009-10-09T15:02:08Z</cp:lastPrinted>
  <dcterms:created xsi:type="dcterms:W3CDTF">2009-10-02T18:59:07Z</dcterms:created>
  <dcterms:modified xsi:type="dcterms:W3CDTF">2009-10-09T20:01:00Z</dcterms:modified>
  <cp:category/>
  <cp:version/>
  <cp:contentType/>
  <cp:contentStatus/>
</cp:coreProperties>
</file>