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<sst xmlns="http://schemas.openxmlformats.org/spreadsheetml/2006/main" count="1210" uniqueCount="513">
  <si>
    <t>Back#</t>
  </si>
  <si>
    <t>Horse</t>
  </si>
  <si>
    <t>Sire</t>
  </si>
  <si>
    <t>Dam</t>
  </si>
  <si>
    <t>First</t>
  </si>
  <si>
    <t>Last</t>
  </si>
  <si>
    <t>MDS A Royal Heir</t>
  </si>
  <si>
    <t>The True Heir</t>
  </si>
  <si>
    <t>MDS Ms Royal Cookie</t>
  </si>
  <si>
    <t>Diane</t>
  </si>
  <si>
    <t>Stafford</t>
  </si>
  <si>
    <t>An Eminent Star</t>
  </si>
  <si>
    <t>RH Stars And Stripes</t>
  </si>
  <si>
    <t>The Eminent Clue</t>
  </si>
  <si>
    <t>Mikaela</t>
  </si>
  <si>
    <t>Oyer</t>
  </si>
  <si>
    <t>Got Wicked Style</t>
  </si>
  <si>
    <t>Hes Got Em Talkin</t>
  </si>
  <si>
    <t>Truly Marilyn</t>
  </si>
  <si>
    <t>Denis &amp; Lesley</t>
  </si>
  <si>
    <t>Orsund</t>
  </si>
  <si>
    <t>Unnamed</t>
  </si>
  <si>
    <t>Kid Coolsified</t>
  </si>
  <si>
    <t>Gunsling N Annie</t>
  </si>
  <si>
    <t>Robert C.</t>
  </si>
  <si>
    <t>Sherman</t>
  </si>
  <si>
    <t>Cool Classical Kid</t>
  </si>
  <si>
    <t>Kids Cool Kid</t>
  </si>
  <si>
    <t>Kids Classical Rose</t>
  </si>
  <si>
    <t>Cynthia &amp; Donald</t>
  </si>
  <si>
    <t>Lindsey</t>
  </si>
  <si>
    <t>Coos This Goodbye</t>
  </si>
  <si>
    <t>This Clus So Cool</t>
  </si>
  <si>
    <t>Kelli</t>
  </si>
  <si>
    <t>Jensen</t>
  </si>
  <si>
    <t>MM Mighty Commamnder</t>
  </si>
  <si>
    <t>Mighty Ambitious</t>
  </si>
  <si>
    <t>Ladys In Command</t>
  </si>
  <si>
    <t>Patricia</t>
  </si>
  <si>
    <t>Wilson</t>
  </si>
  <si>
    <t>Repeated In Red</t>
  </si>
  <si>
    <t>BH Bases R Loaded</t>
  </si>
  <si>
    <t>The Home Run Kid</t>
  </si>
  <si>
    <t>BH Shez Not Kidding</t>
  </si>
  <si>
    <t>Dian</t>
  </si>
  <si>
    <t>Main</t>
  </si>
  <si>
    <t>Phenomenal Link</t>
  </si>
  <si>
    <t>Phenomenal Fear</t>
  </si>
  <si>
    <t>Exquisite Link</t>
  </si>
  <si>
    <t>Ganeen</t>
  </si>
  <si>
    <t>Hult</t>
  </si>
  <si>
    <t>Reluctant Lady</t>
  </si>
  <si>
    <t>Kim</t>
  </si>
  <si>
    <t>Pfeil</t>
  </si>
  <si>
    <t>Mi Own Invitation</t>
  </si>
  <si>
    <t>Winnies Willy</t>
  </si>
  <si>
    <t>Stage N Lika</t>
  </si>
  <si>
    <t>Cheryl</t>
  </si>
  <si>
    <t>McGrath</t>
  </si>
  <si>
    <t>Tel U A Secret</t>
  </si>
  <si>
    <t>The Top Secret</t>
  </si>
  <si>
    <t>Tel U Adore Me</t>
  </si>
  <si>
    <t>Laura</t>
  </si>
  <si>
    <t>Perniciaro</t>
  </si>
  <si>
    <t>Daisy Rayann</t>
  </si>
  <si>
    <t>I Love Bein Ecredible</t>
  </si>
  <si>
    <t>Ecredible</t>
  </si>
  <si>
    <t>I Love Being A Kid</t>
  </si>
  <si>
    <t>Steve</t>
  </si>
  <si>
    <t>BH Center Stage</t>
  </si>
  <si>
    <t>Hear The Cheers</t>
  </si>
  <si>
    <t>BH Obvious Heiress</t>
  </si>
  <si>
    <t>Accion</t>
  </si>
  <si>
    <t>Grand Slam Touchdown</t>
  </si>
  <si>
    <t>Elegant Diversion</t>
  </si>
  <si>
    <t>MDS Unlimited</t>
  </si>
  <si>
    <t>Tilda Te</t>
  </si>
  <si>
    <t>Jennifer</t>
  </si>
  <si>
    <t>Huntoon</t>
  </si>
  <si>
    <t>Peachie Keen</t>
  </si>
  <si>
    <t>Not Kiddin Me</t>
  </si>
  <si>
    <t>Pretty Conclusifed</t>
  </si>
  <si>
    <t>Beverly</t>
  </si>
  <si>
    <t>McCollum</t>
  </si>
  <si>
    <t>Shez Self Employed</t>
  </si>
  <si>
    <t>Self Employed</t>
  </si>
  <si>
    <t>Shez Got Preference</t>
  </si>
  <si>
    <t>Jeanne</t>
  </si>
  <si>
    <t>Cascagnette</t>
  </si>
  <si>
    <t>Ima Star Kid</t>
  </si>
  <si>
    <t>PTMA Star Kid</t>
  </si>
  <si>
    <t>Im Over Dressed</t>
  </si>
  <si>
    <t>Keith</t>
  </si>
  <si>
    <t>Coos Cool Secret</t>
  </si>
  <si>
    <t>I Gotta Cool Secret</t>
  </si>
  <si>
    <t>Priscillal Coolsifed</t>
  </si>
  <si>
    <t>Robert</t>
  </si>
  <si>
    <t>Nagy</t>
  </si>
  <si>
    <t>Cool And A Half</t>
  </si>
  <si>
    <t>Very Cool</t>
  </si>
  <si>
    <t>Tru Valentine</t>
  </si>
  <si>
    <t>Filsonn</t>
  </si>
  <si>
    <t>Phenomenal</t>
  </si>
  <si>
    <t>Mammas Here</t>
  </si>
  <si>
    <t>Denny</t>
  </si>
  <si>
    <t>Hogan</t>
  </si>
  <si>
    <t>Willy The One</t>
  </si>
  <si>
    <t>Potential Ami</t>
  </si>
  <si>
    <t>Pam</t>
  </si>
  <si>
    <t>LaPorte</t>
  </si>
  <si>
    <t>Ex Coos Me</t>
  </si>
  <si>
    <t>Excloosa</t>
  </si>
  <si>
    <t>Nancy</t>
  </si>
  <si>
    <t>Sinko</t>
  </si>
  <si>
    <t>BH The Peacemaker</t>
  </si>
  <si>
    <t>Western Gunslinger</t>
  </si>
  <si>
    <t>Buzzzzn Bout Me</t>
  </si>
  <si>
    <t>Too Sleepy To Zip</t>
  </si>
  <si>
    <t>Lets Get Zipped</t>
  </si>
  <si>
    <t>Ken</t>
  </si>
  <si>
    <t>Mumy</t>
  </si>
  <si>
    <t>TJ Just Expect Gold</t>
  </si>
  <si>
    <t>Just Expect It</t>
  </si>
  <si>
    <t>Cindy</t>
  </si>
  <si>
    <t>Fletcher</t>
  </si>
  <si>
    <t>Jill</t>
  </si>
  <si>
    <t>Finley</t>
  </si>
  <si>
    <t>Rhapsody In The Rain</t>
  </si>
  <si>
    <t>English</t>
  </si>
  <si>
    <t>Fashion Figer</t>
  </si>
  <si>
    <t>Charlie Hilfiger</t>
  </si>
  <si>
    <t>Dynamic Fashion</t>
  </si>
  <si>
    <t>Laurie</t>
  </si>
  <si>
    <t>Ima Blue Innovation</t>
  </si>
  <si>
    <t>Innovation Only</t>
  </si>
  <si>
    <t>ImaChocolateGoodbar</t>
  </si>
  <si>
    <t>Mark</t>
  </si>
  <si>
    <t>Smuda</t>
  </si>
  <si>
    <t>Suddenly In Memphis</t>
  </si>
  <si>
    <t>RL Best of Sudden</t>
  </si>
  <si>
    <t>Hot Blond At The Bar</t>
  </si>
  <si>
    <t>Tom &amp; Dominique</t>
  </si>
  <si>
    <t>Powers</t>
  </si>
  <si>
    <t>Born To Be Blazing</t>
  </si>
  <si>
    <t>One Deluxe Margarita</t>
  </si>
  <si>
    <t>GoodCowboyMargarita</t>
  </si>
  <si>
    <t>Degree Of Love</t>
  </si>
  <si>
    <t>Beth</t>
  </si>
  <si>
    <t>Hartman</t>
  </si>
  <si>
    <t>Youre Staring Again</t>
  </si>
  <si>
    <t>Nite Moves</t>
  </si>
  <si>
    <t>Miss Cierra Gold</t>
  </si>
  <si>
    <t>Kevin</t>
  </si>
  <si>
    <t>Cubitt</t>
  </si>
  <si>
    <t>Moody</t>
  </si>
  <si>
    <t>Total Payback</t>
  </si>
  <si>
    <t>HF Summer Skyy</t>
  </si>
  <si>
    <t>Cowboy Swagger</t>
  </si>
  <si>
    <t>Icey Hot Investment</t>
  </si>
  <si>
    <t>Robin</t>
  </si>
  <si>
    <t>Gollehon</t>
  </si>
  <si>
    <t>Zippos Mr Good Bar</t>
  </si>
  <si>
    <t>VS Career Girl</t>
  </si>
  <si>
    <t>VS Code Red</t>
  </si>
  <si>
    <t>Custom Made Career</t>
  </si>
  <si>
    <t>Rob</t>
  </si>
  <si>
    <t>Kirkpatrick</t>
  </si>
  <si>
    <t>Terri</t>
  </si>
  <si>
    <t>A Cowgirl Margarita</t>
  </si>
  <si>
    <t>Its Certainly Time</t>
  </si>
  <si>
    <t>Sleeping Blaze</t>
  </si>
  <si>
    <t>Hot And Gorgeous</t>
  </si>
  <si>
    <t>Susan Diana</t>
  </si>
  <si>
    <t>Norton</t>
  </si>
  <si>
    <t>Flash Me The Details</t>
  </si>
  <si>
    <t>Last Detail</t>
  </si>
  <si>
    <t>Flashy Debra Brown</t>
  </si>
  <si>
    <t>Brent</t>
  </si>
  <si>
    <t>Sheffer</t>
  </si>
  <si>
    <t>We Are Who We Are</t>
  </si>
  <si>
    <t>Jacque</t>
  </si>
  <si>
    <t>What R U Luken At</t>
  </si>
  <si>
    <t>Just MarkedForMoney</t>
  </si>
  <si>
    <t>Luke Up My Nightie</t>
  </si>
  <si>
    <t>Nicole</t>
  </si>
  <si>
    <t>Veldhoff</t>
  </si>
  <si>
    <t>Debbie</t>
  </si>
  <si>
    <t>Wadds</t>
  </si>
  <si>
    <t>The Cape Crusader</t>
  </si>
  <si>
    <t>Batt Man</t>
  </si>
  <si>
    <t>Raps Sizzlin Command</t>
  </si>
  <si>
    <t>Russ</t>
  </si>
  <si>
    <t>Kimbrell</t>
  </si>
  <si>
    <t>OnlyHotTillMidnight</t>
  </si>
  <si>
    <t>Blazing Hot</t>
  </si>
  <si>
    <t>Krymsuns Only Chip</t>
  </si>
  <si>
    <t>Mallory</t>
  </si>
  <si>
    <t>Menard</t>
  </si>
  <si>
    <t>Just Plain Awesome</t>
  </si>
  <si>
    <t>Huntin An Image</t>
  </si>
  <si>
    <t>Surely A Good Cowboy</t>
  </si>
  <si>
    <t/>
  </si>
  <si>
    <t>Freezin My AssetsOff</t>
  </si>
  <si>
    <t>Allocate Your Assets</t>
  </si>
  <si>
    <t>A Certifiable Dancer</t>
  </si>
  <si>
    <t>Rebecca</t>
  </si>
  <si>
    <t>Daniels</t>
  </si>
  <si>
    <t>Sheza Good Moxie</t>
  </si>
  <si>
    <t>Good I Will Be</t>
  </si>
  <si>
    <t>Moxies In Motion</t>
  </si>
  <si>
    <t>Anita</t>
  </si>
  <si>
    <t>Darnell</t>
  </si>
  <si>
    <t>These Irons Are Hot</t>
  </si>
  <si>
    <t>Sarah</t>
  </si>
  <si>
    <t>Aint I Sumthin</t>
  </si>
  <si>
    <t>A Latte Potential</t>
  </si>
  <si>
    <t>Thad</t>
  </si>
  <si>
    <t>O'Boyle</t>
  </si>
  <si>
    <t>Finely Aslee</t>
  </si>
  <si>
    <t>Izzys Finest</t>
  </si>
  <si>
    <t>Diana</t>
  </si>
  <si>
    <t>Midgley</t>
  </si>
  <si>
    <t>Just Like June</t>
  </si>
  <si>
    <t>Just Like Detail</t>
  </si>
  <si>
    <t>Zips Smooth Sally</t>
  </si>
  <si>
    <t>Wayne &amp; Judy</t>
  </si>
  <si>
    <t>Davis</t>
  </si>
  <si>
    <t xml:space="preserve"> </t>
  </si>
  <si>
    <t>Open Ur Eyes ImLopin</t>
  </si>
  <si>
    <t>OpenRange</t>
  </si>
  <si>
    <t>Invest Hotta Hotrod</t>
  </si>
  <si>
    <t>How Ya Figuer</t>
  </si>
  <si>
    <t>Sparkling Sleeper</t>
  </si>
  <si>
    <t>Caught Ya Sleepin</t>
  </si>
  <si>
    <t>Shania Gold</t>
  </si>
  <si>
    <t>Marla</t>
  </si>
  <si>
    <t>Dais</t>
  </si>
  <si>
    <t>Willys On The Green</t>
  </si>
  <si>
    <t>Willy Be Invited</t>
  </si>
  <si>
    <t>Dance The Green</t>
  </si>
  <si>
    <t>Katerina</t>
  </si>
  <si>
    <t>Mendel</t>
  </si>
  <si>
    <t>Born Hot Feelin Good</t>
  </si>
  <si>
    <t>Good Graces</t>
  </si>
  <si>
    <t>Deanna</t>
  </si>
  <si>
    <t>Bailey</t>
  </si>
  <si>
    <t>ML Hot Iron Chick</t>
  </si>
  <si>
    <t>A Curious Chick</t>
  </si>
  <si>
    <t>Holly</t>
  </si>
  <si>
    <t>Gordon</t>
  </si>
  <si>
    <t>Write Your Story</t>
  </si>
  <si>
    <t>Sophistication Only</t>
  </si>
  <si>
    <t>Easy Pleasy Story</t>
  </si>
  <si>
    <t>Styled With Chrome</t>
  </si>
  <si>
    <t>PM Gold Style</t>
  </si>
  <si>
    <t>Shez One Cool Kid</t>
  </si>
  <si>
    <t>Robinett</t>
  </si>
  <si>
    <t>Envy My Style</t>
  </si>
  <si>
    <t>Tom</t>
  </si>
  <si>
    <t>Moore</t>
  </si>
  <si>
    <t>Cruzin For Chocolate</t>
  </si>
  <si>
    <t>I Bee Talkin</t>
  </si>
  <si>
    <t>No Second Thoughts</t>
  </si>
  <si>
    <t>Sharon or Robert</t>
  </si>
  <si>
    <t>Clark</t>
  </si>
  <si>
    <t>Ill Pay You Back</t>
  </si>
  <si>
    <t>Brenda</t>
  </si>
  <si>
    <t>Schrader</t>
  </si>
  <si>
    <t>Rain Makes Me Sleepy</t>
  </si>
  <si>
    <t>Hedges</t>
  </si>
  <si>
    <t>Sheza Awesome Image</t>
  </si>
  <si>
    <t>Fighting Off Sleep</t>
  </si>
  <si>
    <t>Bauer/Gooding</t>
  </si>
  <si>
    <t>KM Naturally Slow</t>
  </si>
  <si>
    <t>Naturally Radical</t>
  </si>
  <si>
    <t>Michelle &amp; Sheila</t>
  </si>
  <si>
    <t>Bauer</t>
  </si>
  <si>
    <t>F1 Amateur Weanling Colts</t>
  </si>
  <si>
    <t>Sponsored by: Steve Jensen</t>
  </si>
  <si>
    <t>F2 Open Weanling Colts</t>
  </si>
  <si>
    <t>F3 Amateur Weanling Fillies</t>
  </si>
  <si>
    <t>F4 Open Weanling Fillies</t>
  </si>
  <si>
    <t>F5 Amateur Yearling Stallions</t>
  </si>
  <si>
    <t xml:space="preserve">Sponsored by: </t>
  </si>
  <si>
    <t>F6 Yearling Stallions</t>
  </si>
  <si>
    <t>Sponsored by:</t>
  </si>
  <si>
    <t>F7 Amateur Yearling Fillies</t>
  </si>
  <si>
    <t xml:space="preserve">F8 Yearling Fillies </t>
  </si>
  <si>
    <t>F9 Amateur Yearling Geldings</t>
  </si>
  <si>
    <t>F10 Yearling Geldings</t>
  </si>
  <si>
    <t>Sponsored by:  Flowers QHs</t>
  </si>
  <si>
    <t>F12 Yearling Long Line</t>
  </si>
  <si>
    <t>F13 - 2 YO Open WP</t>
  </si>
  <si>
    <t>F14 - 2 YO HUS</t>
  </si>
  <si>
    <t>F15 Non Pro 2 &amp; 3 YO WP</t>
  </si>
  <si>
    <t>F16 - 3 YO WP</t>
  </si>
  <si>
    <t>F17 - Non Pro 2 &amp; 3 YO HUS</t>
  </si>
  <si>
    <t>Sponsored by: NBV Performance Horses</t>
  </si>
  <si>
    <t>F18 -  3 YO HUS</t>
  </si>
  <si>
    <t>F19 - 4 &amp; Over WP</t>
  </si>
  <si>
    <t>F20 - Non Pro 4 &amp; Over WP</t>
  </si>
  <si>
    <t>F21 - 4 &amp; Over HUS</t>
  </si>
  <si>
    <t>F22 - Non Pro 4 &amp; Over HUS</t>
  </si>
  <si>
    <t>S1 - SO Weanling Colts</t>
  </si>
  <si>
    <t>S2 - SO Weanling Fillies</t>
  </si>
  <si>
    <t>Sponsored by: Chris &amp; Laura Perniciaro</t>
  </si>
  <si>
    <t>S3 - MO Weanling Colts</t>
  </si>
  <si>
    <t>S4 - MO Weanling Fillies</t>
  </si>
  <si>
    <t>S5 - SSS Yearling Longe Line</t>
  </si>
  <si>
    <t>Sponsored by: Buckeye Feed</t>
  </si>
  <si>
    <t>S6 - SO 2 YO WP</t>
  </si>
  <si>
    <t>S7 - MO 2 YO WP</t>
  </si>
  <si>
    <t>S8 - SO &amp; MO 3 YO HUS</t>
  </si>
  <si>
    <t>MQHA/SMHS 2 YO WP</t>
  </si>
  <si>
    <t>Fellas Prefer Blonds</t>
  </si>
  <si>
    <t>Mr Yella Fella</t>
  </si>
  <si>
    <t>Cool Enuf To Touch</t>
  </si>
  <si>
    <t>Shawna</t>
  </si>
  <si>
    <t>Crawford</t>
  </si>
  <si>
    <t>Red White N Chocolate</t>
  </si>
  <si>
    <t>Youre Invited</t>
  </si>
  <si>
    <t>Kurt</t>
  </si>
  <si>
    <t>Heling</t>
  </si>
  <si>
    <t>A Kept Woman</t>
  </si>
  <si>
    <t>Keeping It Good</t>
  </si>
  <si>
    <t>No Time To Be Blue</t>
  </si>
  <si>
    <t>John</t>
  </si>
  <si>
    <t>Lorton</t>
  </si>
  <si>
    <t>Honolulu Babe</t>
  </si>
  <si>
    <t>Suddenly Mauied</t>
  </si>
  <si>
    <t>Hanna</t>
  </si>
  <si>
    <t>Ring</t>
  </si>
  <si>
    <t>You Bet Ima Batman</t>
  </si>
  <si>
    <t>Sweet Center Gucci</t>
  </si>
  <si>
    <t>Knoch</t>
  </si>
  <si>
    <t>Spyderman</t>
  </si>
  <si>
    <t>Heartstring Girl</t>
  </si>
  <si>
    <t>Joanne</t>
  </si>
  <si>
    <t>Nimigan</t>
  </si>
  <si>
    <t>Good Girl Til Midnight</t>
  </si>
  <si>
    <t>Moonlight Mania</t>
  </si>
  <si>
    <t>Erica</t>
  </si>
  <si>
    <t>Plomaritis</t>
  </si>
  <si>
    <t>Only Hot Till Midnight</t>
  </si>
  <si>
    <t>Sleepin Till Dawn</t>
  </si>
  <si>
    <t>Blazing Hot Sauce</t>
  </si>
  <si>
    <t>HistoryRepeatsItself</t>
  </si>
  <si>
    <t>Kissed In The Dark</t>
  </si>
  <si>
    <t>Dan</t>
  </si>
  <si>
    <t>Ms Mae Flash</t>
  </si>
  <si>
    <t>RL Best Of Sudden</t>
  </si>
  <si>
    <t>Fannie Mae Flash</t>
  </si>
  <si>
    <t>Smith</t>
  </si>
  <si>
    <t>Dancin In My Sleep</t>
  </si>
  <si>
    <t>Ready To Dance</t>
  </si>
  <si>
    <t>Nicole &amp; Gary</t>
  </si>
  <si>
    <t>Kuklinski</t>
  </si>
  <si>
    <t>As The World Terms</t>
  </si>
  <si>
    <t>Good Terms</t>
  </si>
  <si>
    <t>Tulamore Dew Lite</t>
  </si>
  <si>
    <t>Penny</t>
  </si>
  <si>
    <t>Jargella</t>
  </si>
  <si>
    <t>Royal</t>
  </si>
  <si>
    <t>One N Only</t>
  </si>
  <si>
    <t>Zipped On Easter</t>
  </si>
  <si>
    <t xml:space="preserve">Karen </t>
  </si>
  <si>
    <t>Holden</t>
  </si>
  <si>
    <t xml:space="preserve">Wayne </t>
  </si>
  <si>
    <t>Im A Good Date</t>
  </si>
  <si>
    <t xml:space="preserve">Dwayne </t>
  </si>
  <si>
    <t>Pickard</t>
  </si>
  <si>
    <t>RR Waitin For Nite</t>
  </si>
  <si>
    <t>Only In The Moonlite</t>
  </si>
  <si>
    <t>RR One More Question</t>
  </si>
  <si>
    <t>Exhibitor</t>
  </si>
  <si>
    <t>Payback</t>
  </si>
  <si>
    <t>5 entered, 5 shown</t>
  </si>
  <si>
    <t>10 entered, 8 shown</t>
  </si>
  <si>
    <t>Sponsored: Allegan Animal Clinic</t>
  </si>
  <si>
    <t>Sponsored: Rick Leek QHs</t>
  </si>
  <si>
    <t>Sponsored: Tom &amp; Mary Robertson</t>
  </si>
  <si>
    <t>6 entered, 6 shown</t>
  </si>
  <si>
    <t>2 entered, 2 shown</t>
  </si>
  <si>
    <t>3 entered, 3 shown</t>
  </si>
  <si>
    <t>6 entered, 5 shown</t>
  </si>
  <si>
    <t>Sponsored: Gord Wadds QHs</t>
  </si>
  <si>
    <t>F11 NP Yrlng Longe Line</t>
  </si>
  <si>
    <t>11 entered, 10 shown</t>
  </si>
  <si>
    <t>Sponsored: Russell Training Center, Mark &amp; Carol Russel</t>
  </si>
  <si>
    <t>17 entered, 11 shown</t>
  </si>
  <si>
    <t>Sponsored: Jill Finley, Noble Hills Farm</t>
  </si>
  <si>
    <t>8 entered, 7 shown</t>
  </si>
  <si>
    <t>Sponsored: Ryan Lindsay Horseshoeing</t>
  </si>
  <si>
    <t>Spons: Kris &amp; Dave Woroniecki</t>
  </si>
  <si>
    <t>8 entered, 8 shown</t>
  </si>
  <si>
    <t xml:space="preserve">Spons: Tom &amp; Dom Powers </t>
  </si>
  <si>
    <t>9 entered, 6 shown</t>
  </si>
  <si>
    <t>7 entered,  6 shown</t>
  </si>
  <si>
    <t>Spons: United Health Services</t>
  </si>
  <si>
    <t>0 entries</t>
  </si>
  <si>
    <t>Spons: Monty Montgomery &amp; Clients</t>
  </si>
  <si>
    <t>4 entered, 4 shown</t>
  </si>
  <si>
    <t>8 entered, 6 shown</t>
  </si>
  <si>
    <t>Placing</t>
  </si>
  <si>
    <t>Gunz</t>
  </si>
  <si>
    <t>Robert Sherman</t>
  </si>
  <si>
    <t>Lesley Orsund</t>
  </si>
  <si>
    <t>Cynthia Lindsey</t>
  </si>
  <si>
    <t>Diane Stafford</t>
  </si>
  <si>
    <t>Keith Oyer</t>
  </si>
  <si>
    <t>Rick Leek</t>
  </si>
  <si>
    <t>Gord Wadds</t>
  </si>
  <si>
    <t>Jeff Ison</t>
  </si>
  <si>
    <t>5/6 tie</t>
  </si>
  <si>
    <t>Mike Huntoon</t>
  </si>
  <si>
    <t>David Eller</t>
  </si>
  <si>
    <t>Ganeen Hult</t>
  </si>
  <si>
    <t>Chris Perniciaro</t>
  </si>
  <si>
    <t>Cheryl McGrath</t>
  </si>
  <si>
    <t>Kim Pfeil</t>
  </si>
  <si>
    <t>Jennifer Huntoon</t>
  </si>
  <si>
    <t>Jeanne Cascagnette</t>
  </si>
  <si>
    <t>Beverly McCollum</t>
  </si>
  <si>
    <t>Shawna Crawford</t>
  </si>
  <si>
    <t>Ray Warner</t>
  </si>
  <si>
    <t>Nancy Sinko</t>
  </si>
  <si>
    <t>Denny Hogan</t>
  </si>
  <si>
    <t>Robert Nagy</t>
  </si>
  <si>
    <t>Pam LaPorte</t>
  </si>
  <si>
    <t>1/2 tie</t>
  </si>
  <si>
    <t>Charlie Closser</t>
  </si>
  <si>
    <t>3/4 tie</t>
  </si>
  <si>
    <t>Tom Powers</t>
  </si>
  <si>
    <t>Kurt Heling</t>
  </si>
  <si>
    <t>Warren English</t>
  </si>
  <si>
    <t>5/6/7 tie</t>
  </si>
  <si>
    <t>Cindy Fletcher</t>
  </si>
  <si>
    <t>Michelle Sierakowski</t>
  </si>
  <si>
    <t>Hayley Smuda</t>
  </si>
  <si>
    <t>Dominique Powers</t>
  </si>
  <si>
    <t>Beckey Schooler</t>
  </si>
  <si>
    <t>John Lorton</t>
  </si>
  <si>
    <t>Greg Holstege</t>
  </si>
  <si>
    <t>Alan Wood</t>
  </si>
  <si>
    <t>Katy Jo Zuidema</t>
  </si>
  <si>
    <t>Rob Kirkpatrick</t>
  </si>
  <si>
    <t>Chuck Fletcher</t>
  </si>
  <si>
    <t>Robin Gollehon</t>
  </si>
  <si>
    <t>Nicole Veldhoff</t>
  </si>
  <si>
    <t>Rosie Sheffer</t>
  </si>
  <si>
    <t>Shes Performing Art</t>
  </si>
  <si>
    <t>Linda Moody</t>
  </si>
  <si>
    <t>Tash Schulze</t>
  </si>
  <si>
    <t>Mallory Menard</t>
  </si>
  <si>
    <t>Sarah Nimigan</t>
  </si>
  <si>
    <t>Russ Kimbrell</t>
  </si>
  <si>
    <t>Erica Plomaritis</t>
  </si>
  <si>
    <t>Brandon Burr</t>
  </si>
  <si>
    <t>Tim Zuidema</t>
  </si>
  <si>
    <t>2/3 tie</t>
  </si>
  <si>
    <t>Kathy Norton</t>
  </si>
  <si>
    <t>Rebecca Daniels</t>
  </si>
  <si>
    <t>Judy Zeitler</t>
  </si>
  <si>
    <t>Rebecca Hurst</t>
  </si>
  <si>
    <t>Cathy Wood</t>
  </si>
  <si>
    <t>Karlee Cassiday</t>
  </si>
  <si>
    <t>Cheryl Mullikin</t>
  </si>
  <si>
    <t>Diana Midgley</t>
  </si>
  <si>
    <t>Amber Pickard</t>
  </si>
  <si>
    <t>Deanna Bailey</t>
  </si>
  <si>
    <t>Nicole Kuklinski</t>
  </si>
  <si>
    <t>Marla Dais</t>
  </si>
  <si>
    <t>Holly Gordon</t>
  </si>
  <si>
    <t>Stallion Owner</t>
  </si>
  <si>
    <t xml:space="preserve">Exhibitor </t>
  </si>
  <si>
    <t>Spons: Saginaw Valley Equine Clinic</t>
  </si>
  <si>
    <t>Debbie Wadds</t>
  </si>
  <si>
    <t xml:space="preserve">Laura </t>
  </si>
  <si>
    <t>Spons: C &amp; J Bark Haulers</t>
  </si>
  <si>
    <t xml:space="preserve">Spons: Jeremy LaRose Show Horses </t>
  </si>
  <si>
    <t>Karen Holden</t>
  </si>
  <si>
    <t>Jeff Moody</t>
  </si>
  <si>
    <t>Spons: LaRose Equine Dentistry</t>
  </si>
  <si>
    <t>Chris Lenhart</t>
  </si>
  <si>
    <t>Sonnesa Gooding</t>
  </si>
  <si>
    <t>Amy Darnell Fobbe</t>
  </si>
  <si>
    <t>15 entered, 11 shown</t>
  </si>
  <si>
    <t>Bailey Hedges</t>
  </si>
  <si>
    <t>Austin Gooding</t>
  </si>
  <si>
    <t>Dwayne Pickard</t>
  </si>
  <si>
    <t>np</t>
  </si>
  <si>
    <t>Debra Tiede</t>
  </si>
  <si>
    <t>Monte Horn</t>
  </si>
  <si>
    <t>Steve Jensen</t>
  </si>
  <si>
    <t>Dennis &amp; Lesley Orsund</t>
  </si>
  <si>
    <t>Jerry &amp; Laura Bracken</t>
  </si>
  <si>
    <t>Clark Rassi</t>
  </si>
  <si>
    <t>Erin Matte</t>
  </si>
  <si>
    <t>Debbi Trubee</t>
  </si>
  <si>
    <t>Michael Ochetto</t>
  </si>
  <si>
    <t>William McDaniel</t>
  </si>
  <si>
    <t>9 shown</t>
  </si>
  <si>
    <t>7 shown</t>
  </si>
  <si>
    <t>6 shown</t>
  </si>
  <si>
    <t>13 shown</t>
  </si>
  <si>
    <t>4 shown</t>
  </si>
  <si>
    <t>Shellabarger</t>
  </si>
  <si>
    <t>Brent Sheffer</t>
  </si>
  <si>
    <t>Class Total</t>
  </si>
  <si>
    <t>Futurity total</t>
  </si>
  <si>
    <t>SSS Total</t>
  </si>
  <si>
    <t>2 YO MQHA/SMHS Total</t>
  </si>
  <si>
    <t>Total event payout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</si>
</sst>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55" applyFont="1" applyFill="1" applyBorder="1" applyAlignment="1">
      <alignment wrapText="1"/>
      <protection/>
    </xf>
    <xf numFmtId="1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5" fontId="37" fillId="0" borderId="0" xfId="0" applyNumberFormat="1" applyFont="1" applyAlignment="1">
      <alignment/>
    </xf>
    <xf numFmtId="0" fontId="3" fillId="33" borderId="10" xfId="55" applyFont="1" applyFill="1" applyBorder="1" applyAlignment="1">
      <alignment horizontal="center"/>
      <protection/>
    </xf>
    <xf numFmtId="1" fontId="3" fillId="33" borderId="10" xfId="55" applyNumberFormat="1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165" fontId="3" fillId="33" borderId="11" xfId="55" applyNumberFormat="1" applyFont="1" applyFill="1" applyBorder="1" applyAlignment="1">
      <alignment horizontal="center"/>
      <protection/>
    </xf>
    <xf numFmtId="1" fontId="3" fillId="0" borderId="12" xfId="55" applyNumberFormat="1" applyFont="1" applyFill="1" applyBorder="1" applyAlignment="1">
      <alignment horizontal="center" wrapText="1"/>
      <protection/>
    </xf>
    <xf numFmtId="0" fontId="3" fillId="0" borderId="12" xfId="55" applyNumberFormat="1" applyFont="1" applyFill="1" applyBorder="1" applyAlignment="1">
      <alignment horizontal="center" wrapText="1"/>
      <protection/>
    </xf>
    <xf numFmtId="0" fontId="3" fillId="0" borderId="12" xfId="55" applyFont="1" applyFill="1" applyBorder="1" applyAlignment="1">
      <alignment wrapText="1"/>
      <protection/>
    </xf>
    <xf numFmtId="0" fontId="3" fillId="0" borderId="13" xfId="55" applyFont="1" applyFill="1" applyBorder="1" applyAlignment="1">
      <alignment wrapText="1"/>
      <protection/>
    </xf>
    <xf numFmtId="1" fontId="38" fillId="0" borderId="0" xfId="0" applyNumberFormat="1" applyFont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1" fontId="4" fillId="0" borderId="0" xfId="55" applyNumberFormat="1" applyFont="1" applyFill="1" applyBorder="1" applyAlignment="1">
      <alignment horizontal="center" wrapText="1"/>
      <protection/>
    </xf>
    <xf numFmtId="0" fontId="3" fillId="0" borderId="0" xfId="55" applyNumberFormat="1" applyFont="1" applyFill="1" applyBorder="1" applyAlignment="1">
      <alignment horizontal="center" wrapText="1"/>
      <protection/>
    </xf>
    <xf numFmtId="1" fontId="3" fillId="0" borderId="0" xfId="55" applyNumberFormat="1" applyFont="1" applyFill="1" applyBorder="1" applyAlignment="1">
      <alignment horizontal="center" wrapText="1"/>
      <protection/>
    </xf>
    <xf numFmtId="0" fontId="3" fillId="0" borderId="12" xfId="55" applyFont="1" applyFill="1" applyBorder="1" applyAlignment="1">
      <alignment horizontal="center" wrapText="1"/>
      <protection/>
    </xf>
    <xf numFmtId="165" fontId="38" fillId="34" borderId="0" xfId="0" applyNumberFormat="1" applyFont="1" applyFill="1" applyAlignment="1">
      <alignment/>
    </xf>
    <xf numFmtId="165" fontId="3" fillId="0" borderId="0" xfId="55" applyNumberFormat="1" applyFont="1" applyFill="1" applyBorder="1" applyAlignment="1">
      <alignment wrapText="1"/>
      <protection/>
    </xf>
    <xf numFmtId="0" fontId="37" fillId="0" borderId="12" xfId="0" applyFont="1" applyBorder="1" applyAlignment="1">
      <alignment horizontal="center"/>
    </xf>
    <xf numFmtId="165" fontId="37" fillId="0" borderId="0" xfId="0" applyNumberFormat="1" applyFont="1" applyAlignment="1">
      <alignment horizontal="right"/>
    </xf>
    <xf numFmtId="165" fontId="37" fillId="34" borderId="0" xfId="0" applyNumberFormat="1" applyFont="1" applyFill="1" applyAlignment="1">
      <alignment/>
    </xf>
    <xf numFmtId="165" fontId="37" fillId="0" borderId="0" xfId="0" applyNumberFormat="1" applyFont="1" applyFill="1" applyAlignment="1">
      <alignment/>
    </xf>
    <xf numFmtId="0" fontId="37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PageLayoutView="0" workbookViewId="0" topLeftCell="A217">
      <selection activeCell="K253" sqref="K253"/>
    </sheetView>
  </sheetViews>
  <sheetFormatPr defaultColWidth="9.140625" defaultRowHeight="15"/>
  <cols>
    <col min="1" max="1" width="6.421875" style="3" customWidth="1"/>
    <col min="2" max="2" width="7.00390625" style="4" hidden="1" customWidth="1"/>
    <col min="3" max="3" width="20.57421875" style="1" customWidth="1"/>
    <col min="4" max="4" width="18.140625" style="1" customWidth="1"/>
    <col min="5" max="5" width="16.57421875" style="1" customWidth="1"/>
    <col min="6" max="6" width="14.421875" style="1" customWidth="1"/>
    <col min="7" max="7" width="12.57421875" style="1" customWidth="1"/>
    <col min="8" max="8" width="13.57421875" style="1" customWidth="1"/>
    <col min="9" max="9" width="8.00390625" style="5" customWidth="1"/>
    <col min="10" max="10" width="9.7109375" style="5" customWidth="1"/>
    <col min="11" max="11" width="15.00390625" style="1" customWidth="1"/>
    <col min="12" max="12" width="20.7109375" style="1" customWidth="1"/>
    <col min="13" max="16384" width="8.8515625" style="1" customWidth="1"/>
  </cols>
  <sheetData>
    <row r="1" spans="3:10" ht="9.75">
      <c r="C1" s="1" t="s">
        <v>277</v>
      </c>
      <c r="D1" s="1" t="s">
        <v>278</v>
      </c>
      <c r="E1" s="1" t="s">
        <v>376</v>
      </c>
      <c r="J1" s="5" t="s">
        <v>508</v>
      </c>
    </row>
    <row r="2" spans="1:9" ht="9.75">
      <c r="A2" s="7" t="s">
        <v>403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8" t="s">
        <v>374</v>
      </c>
      <c r="I2" s="9" t="s">
        <v>375</v>
      </c>
    </row>
    <row r="3" spans="1:9" ht="9.75">
      <c r="A3" s="10">
        <v>1</v>
      </c>
      <c r="B3" s="11">
        <v>689</v>
      </c>
      <c r="C3" s="12" t="s">
        <v>404</v>
      </c>
      <c r="D3" s="12" t="s">
        <v>22</v>
      </c>
      <c r="E3" s="12" t="s">
        <v>23</v>
      </c>
      <c r="F3" s="12" t="s">
        <v>24</v>
      </c>
      <c r="G3" s="12" t="s">
        <v>25</v>
      </c>
      <c r="H3" s="13" t="s">
        <v>405</v>
      </c>
      <c r="I3" s="5">
        <f>800*0.4</f>
        <v>320</v>
      </c>
    </row>
    <row r="4" spans="1:9" ht="9.75">
      <c r="A4" s="10">
        <v>2</v>
      </c>
      <c r="B4" s="11">
        <v>677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3" t="s">
        <v>406</v>
      </c>
      <c r="I4" s="5">
        <f>800*0.3</f>
        <v>240</v>
      </c>
    </row>
    <row r="5" spans="1:9" ht="9.75">
      <c r="A5" s="10">
        <v>3</v>
      </c>
      <c r="B5" s="11">
        <v>643</v>
      </c>
      <c r="C5" s="12" t="s">
        <v>26</v>
      </c>
      <c r="D5" s="12" t="s">
        <v>27</v>
      </c>
      <c r="E5" s="12" t="s">
        <v>28</v>
      </c>
      <c r="F5" s="12" t="s">
        <v>29</v>
      </c>
      <c r="G5" s="12" t="s">
        <v>30</v>
      </c>
      <c r="H5" s="13" t="s">
        <v>407</v>
      </c>
      <c r="I5" s="5">
        <f>800*0.2</f>
        <v>160</v>
      </c>
    </row>
    <row r="6" spans="1:10" ht="9" customHeight="1">
      <c r="A6" s="10">
        <v>4</v>
      </c>
      <c r="B6" s="11">
        <v>692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3" t="s">
        <v>408</v>
      </c>
      <c r="I6" s="5">
        <f>800*0.1</f>
        <v>80</v>
      </c>
      <c r="J6" s="5">
        <f>SUM(I3:I6)</f>
        <v>800</v>
      </c>
    </row>
    <row r="7" ht="9.75">
      <c r="A7" s="14"/>
    </row>
    <row r="8" spans="3:5" ht="20.25">
      <c r="C8" s="2" t="s">
        <v>279</v>
      </c>
      <c r="D8" s="2" t="s">
        <v>380</v>
      </c>
      <c r="E8" s="2" t="s">
        <v>377</v>
      </c>
    </row>
    <row r="9" spans="1:9" ht="9.75">
      <c r="A9" s="7" t="s">
        <v>403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8" t="s">
        <v>374</v>
      </c>
      <c r="I9" s="9" t="s">
        <v>375</v>
      </c>
    </row>
    <row r="10" spans="1:9" ht="9.75">
      <c r="A10" s="10">
        <v>1</v>
      </c>
      <c r="B10" s="11">
        <v>646</v>
      </c>
      <c r="C10" s="12" t="s">
        <v>41</v>
      </c>
      <c r="D10" s="12" t="s">
        <v>42</v>
      </c>
      <c r="E10" s="12" t="s">
        <v>43</v>
      </c>
      <c r="F10" s="12" t="s">
        <v>44</v>
      </c>
      <c r="G10" s="12" t="s">
        <v>45</v>
      </c>
      <c r="H10" s="2" t="s">
        <v>410</v>
      </c>
      <c r="I10" s="5">
        <f>1180*0.4</f>
        <v>472</v>
      </c>
    </row>
    <row r="11" spans="1:9" ht="9.75">
      <c r="A11" s="10">
        <v>2</v>
      </c>
      <c r="B11" s="11">
        <v>689</v>
      </c>
      <c r="C11" s="12" t="s">
        <v>404</v>
      </c>
      <c r="D11" s="12" t="s">
        <v>22</v>
      </c>
      <c r="E11" s="12" t="s">
        <v>23</v>
      </c>
      <c r="F11" s="12" t="s">
        <v>24</v>
      </c>
      <c r="G11" s="12" t="s">
        <v>25</v>
      </c>
      <c r="H11" s="13" t="s">
        <v>405</v>
      </c>
      <c r="I11" s="5">
        <f>1180*0.3</f>
        <v>354</v>
      </c>
    </row>
    <row r="12" spans="1:9" ht="9.75">
      <c r="A12" s="10">
        <v>3</v>
      </c>
      <c r="B12" s="11">
        <v>635</v>
      </c>
      <c r="C12" s="12" t="s">
        <v>31</v>
      </c>
      <c r="D12" s="12" t="s">
        <v>22</v>
      </c>
      <c r="E12" s="12" t="s">
        <v>32</v>
      </c>
      <c r="F12" s="12" t="s">
        <v>33</v>
      </c>
      <c r="G12" s="12" t="s">
        <v>34</v>
      </c>
      <c r="H12" s="2" t="s">
        <v>411</v>
      </c>
      <c r="I12" s="5">
        <f>1180*0.2</f>
        <v>236</v>
      </c>
    </row>
    <row r="13" spans="1:10" ht="9.75">
      <c r="A13" s="10">
        <v>4</v>
      </c>
      <c r="B13" s="11">
        <v>677</v>
      </c>
      <c r="C13" s="12" t="s">
        <v>16</v>
      </c>
      <c r="D13" s="12" t="s">
        <v>17</v>
      </c>
      <c r="E13" s="12" t="s">
        <v>18</v>
      </c>
      <c r="F13" s="12" t="s">
        <v>19</v>
      </c>
      <c r="G13" s="12" t="s">
        <v>20</v>
      </c>
      <c r="H13" s="2" t="s">
        <v>412</v>
      </c>
      <c r="I13" s="5">
        <f>1180*0.1</f>
        <v>118</v>
      </c>
      <c r="J13" s="5">
        <f>SUM(I10:I13)</f>
        <v>1180</v>
      </c>
    </row>
    <row r="14" spans="1:9" ht="9.75">
      <c r="A14" s="10" t="s">
        <v>413</v>
      </c>
      <c r="B14" s="11">
        <v>692</v>
      </c>
      <c r="C14" s="12" t="s">
        <v>6</v>
      </c>
      <c r="D14" s="12" t="s">
        <v>7</v>
      </c>
      <c r="E14" s="12" t="s">
        <v>8</v>
      </c>
      <c r="F14" s="12" t="s">
        <v>9</v>
      </c>
      <c r="G14" s="12" t="s">
        <v>10</v>
      </c>
      <c r="H14" s="15" t="s">
        <v>414</v>
      </c>
      <c r="I14" s="24" t="s">
        <v>490</v>
      </c>
    </row>
    <row r="15" spans="1:9" ht="9.75">
      <c r="A15" s="10" t="s">
        <v>413</v>
      </c>
      <c r="B15" s="11">
        <v>697</v>
      </c>
      <c r="C15" s="12" t="s">
        <v>35</v>
      </c>
      <c r="D15" s="12" t="s">
        <v>36</v>
      </c>
      <c r="E15" s="12" t="s">
        <v>37</v>
      </c>
      <c r="F15" s="12" t="s">
        <v>38</v>
      </c>
      <c r="G15" s="12" t="s">
        <v>39</v>
      </c>
      <c r="H15" s="16" t="s">
        <v>415</v>
      </c>
      <c r="I15" s="24" t="s">
        <v>490</v>
      </c>
    </row>
    <row r="17" spans="3:5" ht="9.75">
      <c r="C17" s="2" t="s">
        <v>280</v>
      </c>
      <c r="D17" s="2" t="s">
        <v>379</v>
      </c>
      <c r="E17" s="2" t="s">
        <v>376</v>
      </c>
    </row>
    <row r="18" spans="1:9" ht="9.75">
      <c r="A18" s="7" t="s">
        <v>403</v>
      </c>
      <c r="B18" s="6" t="s">
        <v>0</v>
      </c>
      <c r="C18" s="6" t="s">
        <v>1</v>
      </c>
      <c r="D18" s="6" t="s">
        <v>2</v>
      </c>
      <c r="E18" s="6" t="s">
        <v>3</v>
      </c>
      <c r="F18" s="6" t="s">
        <v>4</v>
      </c>
      <c r="G18" s="6" t="s">
        <v>5</v>
      </c>
      <c r="H18" s="8" t="s">
        <v>374</v>
      </c>
      <c r="I18" s="9" t="s">
        <v>375</v>
      </c>
    </row>
    <row r="19" spans="1:9" ht="9.75">
      <c r="A19" s="10">
        <v>1</v>
      </c>
      <c r="B19" s="11">
        <v>615</v>
      </c>
      <c r="C19" s="12" t="s">
        <v>46</v>
      </c>
      <c r="D19" s="12" t="s">
        <v>47</v>
      </c>
      <c r="E19" s="12" t="s">
        <v>48</v>
      </c>
      <c r="F19" s="12" t="s">
        <v>49</v>
      </c>
      <c r="G19" s="12" t="s">
        <v>50</v>
      </c>
      <c r="H19" s="13" t="s">
        <v>416</v>
      </c>
      <c r="I19" s="5">
        <f>840*0.4</f>
        <v>336</v>
      </c>
    </row>
    <row r="20" spans="1:9" ht="9.75">
      <c r="A20" s="10">
        <v>2</v>
      </c>
      <c r="B20" s="11">
        <v>680</v>
      </c>
      <c r="C20" s="12" t="s">
        <v>59</v>
      </c>
      <c r="D20" s="12" t="s">
        <v>60</v>
      </c>
      <c r="E20" s="12" t="s">
        <v>61</v>
      </c>
      <c r="F20" s="12" t="s">
        <v>62</v>
      </c>
      <c r="G20" s="12" t="s">
        <v>63</v>
      </c>
      <c r="H20" s="13" t="s">
        <v>417</v>
      </c>
      <c r="I20" s="5">
        <f>840*0.3</f>
        <v>252</v>
      </c>
    </row>
    <row r="21" spans="1:9" ht="9.75">
      <c r="A21" s="10">
        <v>3</v>
      </c>
      <c r="B21" s="11">
        <v>652</v>
      </c>
      <c r="C21" s="12" t="s">
        <v>54</v>
      </c>
      <c r="D21" s="12" t="s">
        <v>55</v>
      </c>
      <c r="E21" s="12" t="s">
        <v>56</v>
      </c>
      <c r="F21" s="12" t="s">
        <v>57</v>
      </c>
      <c r="G21" s="12" t="s">
        <v>58</v>
      </c>
      <c r="H21" s="13" t="s">
        <v>418</v>
      </c>
      <c r="I21" s="5">
        <f>840*0.2</f>
        <v>168</v>
      </c>
    </row>
    <row r="22" spans="1:10" ht="9.75">
      <c r="A22" s="10">
        <v>4</v>
      </c>
      <c r="B22" s="11">
        <v>681</v>
      </c>
      <c r="C22" s="12" t="s">
        <v>21</v>
      </c>
      <c r="D22" s="12" t="s">
        <v>27</v>
      </c>
      <c r="E22" s="12" t="s">
        <v>51</v>
      </c>
      <c r="F22" s="12" t="s">
        <v>52</v>
      </c>
      <c r="G22" s="12" t="s">
        <v>53</v>
      </c>
      <c r="H22" s="13" t="s">
        <v>419</v>
      </c>
      <c r="I22" s="5">
        <f>840*0.1</f>
        <v>84</v>
      </c>
      <c r="J22" s="5">
        <f>SUM(I19:I22)</f>
        <v>840</v>
      </c>
    </row>
    <row r="23" spans="1:7" ht="9.75">
      <c r="A23" s="17"/>
      <c r="B23" s="18"/>
      <c r="C23" s="2"/>
      <c r="D23" s="2"/>
      <c r="E23" s="2"/>
      <c r="F23" s="2"/>
      <c r="G23" s="2"/>
    </row>
    <row r="25" spans="3:5" ht="9.75">
      <c r="C25" s="1" t="s">
        <v>281</v>
      </c>
      <c r="D25" s="1" t="s">
        <v>378</v>
      </c>
      <c r="E25" s="1" t="s">
        <v>381</v>
      </c>
    </row>
    <row r="26" spans="1:9" ht="9.75">
      <c r="A26" s="7" t="s">
        <v>403</v>
      </c>
      <c r="B26" s="6" t="s">
        <v>0</v>
      </c>
      <c r="C26" s="6" t="s">
        <v>1</v>
      </c>
      <c r="D26" s="6" t="s">
        <v>2</v>
      </c>
      <c r="E26" s="6" t="s">
        <v>3</v>
      </c>
      <c r="F26" s="6" t="s">
        <v>4</v>
      </c>
      <c r="G26" s="6" t="s">
        <v>5</v>
      </c>
      <c r="H26" s="8" t="s">
        <v>374</v>
      </c>
      <c r="I26" s="9" t="s">
        <v>375</v>
      </c>
    </row>
    <row r="27" spans="1:9" ht="9.75">
      <c r="A27" s="10">
        <v>1</v>
      </c>
      <c r="B27" s="11">
        <v>645</v>
      </c>
      <c r="C27" s="12" t="s">
        <v>69</v>
      </c>
      <c r="D27" s="12" t="s">
        <v>70</v>
      </c>
      <c r="E27" s="12" t="s">
        <v>71</v>
      </c>
      <c r="F27" s="12" t="s">
        <v>44</v>
      </c>
      <c r="G27" s="12" t="s">
        <v>45</v>
      </c>
      <c r="H27" s="13" t="s">
        <v>410</v>
      </c>
      <c r="I27" s="5">
        <f>900*0.4</f>
        <v>360</v>
      </c>
    </row>
    <row r="28" spans="1:9" ht="9.75">
      <c r="A28" s="10">
        <v>2</v>
      </c>
      <c r="B28" s="11">
        <v>633</v>
      </c>
      <c r="C28" s="12" t="s">
        <v>65</v>
      </c>
      <c r="D28" s="12" t="s">
        <v>66</v>
      </c>
      <c r="E28" s="12" t="s">
        <v>67</v>
      </c>
      <c r="F28" s="12" t="s">
        <v>68</v>
      </c>
      <c r="G28" s="12" t="s">
        <v>34</v>
      </c>
      <c r="H28" s="13" t="s">
        <v>411</v>
      </c>
      <c r="I28" s="5">
        <f>900*0.3</f>
        <v>270</v>
      </c>
    </row>
    <row r="29" spans="1:9" ht="9.75">
      <c r="A29" s="10">
        <v>3</v>
      </c>
      <c r="B29" s="11">
        <v>615</v>
      </c>
      <c r="C29" s="12" t="s">
        <v>46</v>
      </c>
      <c r="D29" s="12" t="s">
        <v>47</v>
      </c>
      <c r="E29" s="12" t="s">
        <v>48</v>
      </c>
      <c r="F29" s="12" t="s">
        <v>49</v>
      </c>
      <c r="G29" s="12" t="s">
        <v>50</v>
      </c>
      <c r="H29" s="13" t="s">
        <v>415</v>
      </c>
      <c r="I29" s="5">
        <f>900*0.2</f>
        <v>180</v>
      </c>
    </row>
    <row r="30" spans="1:10" ht="9.75">
      <c r="A30" s="10">
        <v>4</v>
      </c>
      <c r="B30" s="11">
        <v>680</v>
      </c>
      <c r="C30" s="12" t="s">
        <v>59</v>
      </c>
      <c r="D30" s="12" t="s">
        <v>60</v>
      </c>
      <c r="E30" s="12" t="s">
        <v>61</v>
      </c>
      <c r="F30" s="12" t="s">
        <v>62</v>
      </c>
      <c r="G30" s="12" t="s">
        <v>63</v>
      </c>
      <c r="H30" s="13" t="s">
        <v>417</v>
      </c>
      <c r="I30" s="5">
        <f>900*0.1</f>
        <v>90</v>
      </c>
      <c r="J30" s="5">
        <f>SUM(I27:I30)</f>
        <v>900</v>
      </c>
    </row>
    <row r="31" ht="9.75">
      <c r="A31" s="14"/>
    </row>
    <row r="34" spans="3:5" ht="9.75">
      <c r="C34" s="1" t="s">
        <v>282</v>
      </c>
      <c r="D34" s="1" t="s">
        <v>283</v>
      </c>
      <c r="E34" s="1" t="s">
        <v>382</v>
      </c>
    </row>
    <row r="35" spans="1:9" ht="9.75">
      <c r="A35" s="7" t="s">
        <v>403</v>
      </c>
      <c r="B35" s="6" t="s">
        <v>0</v>
      </c>
      <c r="C35" s="6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8" t="s">
        <v>374</v>
      </c>
      <c r="I35" s="9" t="s">
        <v>375</v>
      </c>
    </row>
    <row r="36" spans="1:9" ht="9.75">
      <c r="A36" s="10">
        <v>1</v>
      </c>
      <c r="B36" s="11">
        <v>620</v>
      </c>
      <c r="C36" s="12" t="s">
        <v>75</v>
      </c>
      <c r="D36" s="12" t="s">
        <v>22</v>
      </c>
      <c r="E36" s="12" t="s">
        <v>76</v>
      </c>
      <c r="F36" s="12" t="s">
        <v>77</v>
      </c>
      <c r="G36" s="12" t="s">
        <v>78</v>
      </c>
      <c r="H36" s="13" t="s">
        <v>420</v>
      </c>
      <c r="I36" s="5">
        <f>80*0.6</f>
        <v>48</v>
      </c>
    </row>
    <row r="37" spans="1:10" ht="9.75">
      <c r="A37" s="10">
        <v>2</v>
      </c>
      <c r="B37" s="11">
        <v>650</v>
      </c>
      <c r="C37" s="12" t="s">
        <v>72</v>
      </c>
      <c r="D37" s="12" t="s">
        <v>73</v>
      </c>
      <c r="E37" s="12" t="s">
        <v>74</v>
      </c>
      <c r="F37" s="12" t="s">
        <v>57</v>
      </c>
      <c r="G37" s="12" t="s">
        <v>58</v>
      </c>
      <c r="H37" s="13" t="s">
        <v>418</v>
      </c>
      <c r="I37" s="5">
        <f>80*0.4</f>
        <v>32</v>
      </c>
      <c r="J37" s="5">
        <f>SUM(I36:I37)</f>
        <v>80</v>
      </c>
    </row>
    <row r="38" spans="1:7" ht="9.75">
      <c r="A38" s="17"/>
      <c r="B38" s="18"/>
      <c r="C38" s="2"/>
      <c r="D38" s="2"/>
      <c r="E38" s="2"/>
      <c r="F38" s="2"/>
      <c r="G38" s="2"/>
    </row>
    <row r="39" spans="1:7" ht="9.75">
      <c r="A39" s="19"/>
      <c r="B39" s="18"/>
      <c r="C39" s="2"/>
      <c r="D39" s="2"/>
      <c r="E39" s="2"/>
      <c r="F39" s="2"/>
      <c r="G39" s="2"/>
    </row>
    <row r="40" spans="3:5" ht="9.75">
      <c r="C40" s="2" t="s">
        <v>284</v>
      </c>
      <c r="D40" s="2" t="s">
        <v>285</v>
      </c>
      <c r="E40" s="2" t="s">
        <v>382</v>
      </c>
    </row>
    <row r="41" spans="1:9" ht="9.75">
      <c r="A41" s="7" t="s">
        <v>403</v>
      </c>
      <c r="B41" s="6" t="s">
        <v>0</v>
      </c>
      <c r="C41" s="6" t="s">
        <v>1</v>
      </c>
      <c r="D41" s="6" t="s">
        <v>2</v>
      </c>
      <c r="E41" s="6" t="s">
        <v>3</v>
      </c>
      <c r="F41" s="6" t="s">
        <v>4</v>
      </c>
      <c r="G41" s="6" t="s">
        <v>5</v>
      </c>
      <c r="H41" s="8" t="s">
        <v>374</v>
      </c>
      <c r="I41" s="9" t="s">
        <v>375</v>
      </c>
    </row>
    <row r="42" spans="1:9" ht="9.75">
      <c r="A42" s="10">
        <v>1</v>
      </c>
      <c r="B42" s="11">
        <v>650</v>
      </c>
      <c r="C42" s="12" t="s">
        <v>72</v>
      </c>
      <c r="D42" s="12" t="s">
        <v>73</v>
      </c>
      <c r="E42" s="12" t="s">
        <v>74</v>
      </c>
      <c r="F42" s="12" t="s">
        <v>57</v>
      </c>
      <c r="G42" s="12" t="s">
        <v>58</v>
      </c>
      <c r="H42" s="13" t="s">
        <v>418</v>
      </c>
      <c r="I42" s="5">
        <f>80*0.6</f>
        <v>48</v>
      </c>
    </row>
    <row r="43" spans="1:10" ht="9.75">
      <c r="A43" s="10">
        <v>2</v>
      </c>
      <c r="B43" s="11">
        <v>620</v>
      </c>
      <c r="C43" s="12" t="s">
        <v>75</v>
      </c>
      <c r="D43" s="12" t="s">
        <v>22</v>
      </c>
      <c r="E43" s="12" t="s">
        <v>76</v>
      </c>
      <c r="F43" s="12" t="s">
        <v>77</v>
      </c>
      <c r="G43" s="12" t="s">
        <v>78</v>
      </c>
      <c r="H43" s="13" t="s">
        <v>420</v>
      </c>
      <c r="I43" s="5">
        <f>80*0.4</f>
        <v>32</v>
      </c>
      <c r="J43" s="5">
        <f>SUM(I42:I43)</f>
        <v>80</v>
      </c>
    </row>
    <row r="44" ht="9.75">
      <c r="A44" s="14"/>
    </row>
    <row r="46" spans="3:5" ht="9.75">
      <c r="C46" s="1" t="s">
        <v>286</v>
      </c>
      <c r="D46" s="1" t="s">
        <v>285</v>
      </c>
      <c r="E46" s="1" t="s">
        <v>383</v>
      </c>
    </row>
    <row r="47" spans="1:9" ht="9.75">
      <c r="A47" s="7" t="s">
        <v>403</v>
      </c>
      <c r="B47" s="6" t="s">
        <v>0</v>
      </c>
      <c r="C47" s="6" t="s">
        <v>1</v>
      </c>
      <c r="D47" s="6" t="s">
        <v>2</v>
      </c>
      <c r="E47" s="6" t="s">
        <v>3</v>
      </c>
      <c r="F47" s="6" t="s">
        <v>4</v>
      </c>
      <c r="G47" s="6" t="s">
        <v>5</v>
      </c>
      <c r="H47" s="8" t="s">
        <v>374</v>
      </c>
      <c r="I47" s="9" t="s">
        <v>375</v>
      </c>
    </row>
    <row r="48" spans="1:9" ht="12.75" customHeight="1">
      <c r="A48" s="10">
        <v>1</v>
      </c>
      <c r="B48" s="11">
        <v>1052</v>
      </c>
      <c r="C48" s="12" t="s">
        <v>84</v>
      </c>
      <c r="D48" s="12" t="s">
        <v>85</v>
      </c>
      <c r="E48" s="12" t="s">
        <v>86</v>
      </c>
      <c r="F48" s="12" t="s">
        <v>87</v>
      </c>
      <c r="G48" s="12" t="s">
        <v>88</v>
      </c>
      <c r="H48" s="13" t="s">
        <v>421</v>
      </c>
      <c r="I48" s="5">
        <f>620*0.5</f>
        <v>310</v>
      </c>
    </row>
    <row r="49" spans="1:9" ht="10.5" customHeight="1">
      <c r="A49" s="10">
        <v>2</v>
      </c>
      <c r="B49" s="11">
        <v>567</v>
      </c>
      <c r="C49" s="12" t="s">
        <v>314</v>
      </c>
      <c r="D49" s="12" t="s">
        <v>315</v>
      </c>
      <c r="E49" s="12" t="s">
        <v>316</v>
      </c>
      <c r="F49" s="12" t="s">
        <v>317</v>
      </c>
      <c r="G49" s="12" t="s">
        <v>318</v>
      </c>
      <c r="H49" s="13" t="s">
        <v>423</v>
      </c>
      <c r="I49" s="5">
        <f>620*0.3</f>
        <v>186</v>
      </c>
    </row>
    <row r="50" spans="1:10" ht="12" customHeight="1">
      <c r="A50" s="10">
        <v>3</v>
      </c>
      <c r="B50" s="11">
        <v>648</v>
      </c>
      <c r="C50" s="12" t="s">
        <v>79</v>
      </c>
      <c r="D50" s="12" t="s">
        <v>80</v>
      </c>
      <c r="E50" s="12" t="s">
        <v>81</v>
      </c>
      <c r="F50" s="12" t="s">
        <v>82</v>
      </c>
      <c r="G50" s="12" t="s">
        <v>83</v>
      </c>
      <c r="H50" s="13" t="s">
        <v>422</v>
      </c>
      <c r="I50" s="5">
        <f>620*0.2</f>
        <v>124</v>
      </c>
      <c r="J50" s="5">
        <f>SUM(I48:I50)</f>
        <v>620</v>
      </c>
    </row>
    <row r="51" spans="1:7" ht="9.75">
      <c r="A51" s="17"/>
      <c r="B51" s="18"/>
      <c r="C51" s="2"/>
      <c r="D51" s="2"/>
      <c r="E51" s="2"/>
      <c r="F51" s="2"/>
      <c r="G51" s="2"/>
    </row>
    <row r="52" spans="3:5" ht="9.75">
      <c r="C52" s="2" t="s">
        <v>287</v>
      </c>
      <c r="D52" s="2" t="s">
        <v>285</v>
      </c>
      <c r="E52" s="2" t="s">
        <v>383</v>
      </c>
    </row>
    <row r="53" spans="1:9" ht="9.75">
      <c r="A53" s="7" t="s">
        <v>403</v>
      </c>
      <c r="B53" s="6" t="s">
        <v>0</v>
      </c>
      <c r="C53" s="6" t="s">
        <v>1</v>
      </c>
      <c r="D53" s="6" t="s">
        <v>2</v>
      </c>
      <c r="E53" s="6" t="s">
        <v>3</v>
      </c>
      <c r="F53" s="6" t="s">
        <v>4</v>
      </c>
      <c r="G53" s="6" t="s">
        <v>5</v>
      </c>
      <c r="H53" s="8" t="s">
        <v>374</v>
      </c>
      <c r="I53" s="9" t="s">
        <v>375</v>
      </c>
    </row>
    <row r="54" spans="1:9" ht="9.75">
      <c r="A54" s="10">
        <v>1</v>
      </c>
      <c r="B54" s="11">
        <v>537</v>
      </c>
      <c r="C54" s="12" t="s">
        <v>84</v>
      </c>
      <c r="D54" s="12" t="s">
        <v>85</v>
      </c>
      <c r="E54" s="12" t="s">
        <v>86</v>
      </c>
      <c r="F54" s="12" t="s">
        <v>87</v>
      </c>
      <c r="G54" s="12" t="s">
        <v>88</v>
      </c>
      <c r="H54" s="13" t="s">
        <v>227</v>
      </c>
      <c r="I54" s="5">
        <f>620*0.5</f>
        <v>310</v>
      </c>
    </row>
    <row r="55" spans="1:9" ht="9.75">
      <c r="A55" s="10">
        <v>2</v>
      </c>
      <c r="B55" s="11">
        <v>567</v>
      </c>
      <c r="C55" s="12" t="s">
        <v>314</v>
      </c>
      <c r="D55" s="12" t="s">
        <v>315</v>
      </c>
      <c r="E55" s="12" t="s">
        <v>316</v>
      </c>
      <c r="F55" s="12" t="s">
        <v>317</v>
      </c>
      <c r="G55" s="12" t="s">
        <v>318</v>
      </c>
      <c r="H55" s="13" t="s">
        <v>410</v>
      </c>
      <c r="I55" s="5">
        <f>620*0.3</f>
        <v>186</v>
      </c>
    </row>
    <row r="56" spans="1:10" ht="9.75">
      <c r="A56" s="10">
        <v>3</v>
      </c>
      <c r="B56" s="11">
        <v>648</v>
      </c>
      <c r="C56" s="12" t="s">
        <v>79</v>
      </c>
      <c r="D56" s="12" t="s">
        <v>80</v>
      </c>
      <c r="E56" s="12" t="s">
        <v>81</v>
      </c>
      <c r="F56" s="12" t="s">
        <v>82</v>
      </c>
      <c r="G56" s="12" t="s">
        <v>83</v>
      </c>
      <c r="H56" s="13" t="s">
        <v>424</v>
      </c>
      <c r="I56" s="5">
        <f>620*0.2</f>
        <v>124</v>
      </c>
      <c r="J56" s="5">
        <f>SUM(I54:I56)</f>
        <v>620</v>
      </c>
    </row>
    <row r="57" ht="9.75">
      <c r="A57" s="14"/>
    </row>
    <row r="59" spans="3:5" ht="9.75">
      <c r="C59" s="1" t="s">
        <v>288</v>
      </c>
      <c r="D59" s="1" t="s">
        <v>285</v>
      </c>
      <c r="E59" s="2" t="s">
        <v>381</v>
      </c>
    </row>
    <row r="60" spans="1:9" ht="9.75">
      <c r="A60" s="7" t="s">
        <v>403</v>
      </c>
      <c r="B60" s="6" t="s">
        <v>0</v>
      </c>
      <c r="C60" s="6" t="s">
        <v>1</v>
      </c>
      <c r="D60" s="6" t="s">
        <v>2</v>
      </c>
      <c r="E60" s="6" t="s">
        <v>3</v>
      </c>
      <c r="F60" s="6" t="s">
        <v>4</v>
      </c>
      <c r="G60" s="6" t="s">
        <v>5</v>
      </c>
      <c r="H60" s="8" t="s">
        <v>374</v>
      </c>
      <c r="I60" s="9" t="s">
        <v>375</v>
      </c>
    </row>
    <row r="61" spans="1:9" ht="9.75">
      <c r="A61" s="10">
        <v>1</v>
      </c>
      <c r="B61" s="11">
        <v>690</v>
      </c>
      <c r="C61" s="12" t="s">
        <v>110</v>
      </c>
      <c r="D61" s="12" t="s">
        <v>22</v>
      </c>
      <c r="E61" s="12" t="s">
        <v>111</v>
      </c>
      <c r="F61" s="12" t="s">
        <v>112</v>
      </c>
      <c r="G61" s="12" t="s">
        <v>113</v>
      </c>
      <c r="H61" s="13" t="s">
        <v>425</v>
      </c>
      <c r="I61" s="5">
        <f>740*0.4</f>
        <v>296</v>
      </c>
    </row>
    <row r="62" spans="1:9" ht="9.75">
      <c r="A62" s="10">
        <v>2</v>
      </c>
      <c r="B62" s="11">
        <v>613</v>
      </c>
      <c r="C62" s="12" t="s">
        <v>101</v>
      </c>
      <c r="D62" s="12" t="s">
        <v>102</v>
      </c>
      <c r="E62" s="12" t="s">
        <v>103</v>
      </c>
      <c r="F62" s="12" t="s">
        <v>104</v>
      </c>
      <c r="G62" s="12" t="s">
        <v>105</v>
      </c>
      <c r="H62" s="13" t="s">
        <v>426</v>
      </c>
      <c r="I62" s="5">
        <f>740*0.3</f>
        <v>222</v>
      </c>
    </row>
    <row r="63" spans="1:9" ht="9.75">
      <c r="A63" s="10">
        <v>3</v>
      </c>
      <c r="B63" s="11">
        <v>644</v>
      </c>
      <c r="C63" s="12" t="s">
        <v>98</v>
      </c>
      <c r="D63" s="12" t="s">
        <v>99</v>
      </c>
      <c r="E63" s="12" t="s">
        <v>100</v>
      </c>
      <c r="F63" s="12" t="s">
        <v>29</v>
      </c>
      <c r="G63" s="12" t="s">
        <v>30</v>
      </c>
      <c r="H63" s="13" t="s">
        <v>407</v>
      </c>
      <c r="I63" s="5">
        <f>740*0.2</f>
        <v>148</v>
      </c>
    </row>
    <row r="64" spans="1:10" ht="9.75">
      <c r="A64" s="10">
        <v>4</v>
      </c>
      <c r="B64" s="11">
        <v>673</v>
      </c>
      <c r="C64" s="12" t="s">
        <v>93</v>
      </c>
      <c r="D64" s="12" t="s">
        <v>94</v>
      </c>
      <c r="E64" s="12" t="s">
        <v>95</v>
      </c>
      <c r="F64" s="12" t="s">
        <v>96</v>
      </c>
      <c r="G64" s="12" t="s">
        <v>97</v>
      </c>
      <c r="H64" s="2" t="s">
        <v>427</v>
      </c>
      <c r="I64" s="5">
        <f>740*0.1</f>
        <v>74</v>
      </c>
      <c r="J64" s="5">
        <f>SUM(I61:I64)</f>
        <v>740</v>
      </c>
    </row>
    <row r="65" ht="9.75">
      <c r="A65" s="14"/>
    </row>
    <row r="67" spans="3:5" ht="9.75">
      <c r="C67" s="2" t="s">
        <v>289</v>
      </c>
      <c r="D67" s="2" t="s">
        <v>290</v>
      </c>
      <c r="E67" s="2" t="s">
        <v>384</v>
      </c>
    </row>
    <row r="68" spans="1:9" ht="9.75">
      <c r="A68" s="7" t="s">
        <v>403</v>
      </c>
      <c r="B68" s="6" t="s">
        <v>0</v>
      </c>
      <c r="C68" s="6" t="s">
        <v>1</v>
      </c>
      <c r="D68" s="6" t="s">
        <v>2</v>
      </c>
      <c r="E68" s="6" t="s">
        <v>3</v>
      </c>
      <c r="F68" s="6" t="s">
        <v>4</v>
      </c>
      <c r="G68" s="6" t="s">
        <v>5</v>
      </c>
      <c r="H68" s="8" t="s">
        <v>374</v>
      </c>
      <c r="I68" s="9" t="s">
        <v>375</v>
      </c>
    </row>
    <row r="69" spans="1:9" ht="9.75">
      <c r="A69" s="10" t="s">
        <v>429</v>
      </c>
      <c r="B69" s="11">
        <v>679</v>
      </c>
      <c r="C69" s="12" t="s">
        <v>89</v>
      </c>
      <c r="D69" s="12" t="s">
        <v>90</v>
      </c>
      <c r="E69" s="12" t="s">
        <v>91</v>
      </c>
      <c r="F69" s="12" t="s">
        <v>92</v>
      </c>
      <c r="G69" s="12" t="s">
        <v>15</v>
      </c>
      <c r="H69" s="13" t="s">
        <v>410</v>
      </c>
      <c r="I69" s="5">
        <v>259</v>
      </c>
    </row>
    <row r="70" spans="1:9" ht="9.75">
      <c r="A70" s="10" t="s">
        <v>429</v>
      </c>
      <c r="B70" s="11">
        <v>647</v>
      </c>
      <c r="C70" s="12" t="s">
        <v>114</v>
      </c>
      <c r="D70" s="12" t="s">
        <v>115</v>
      </c>
      <c r="E70" s="12" t="s">
        <v>43</v>
      </c>
      <c r="F70" s="12" t="s">
        <v>44</v>
      </c>
      <c r="G70" s="12" t="s">
        <v>45</v>
      </c>
      <c r="H70" s="2" t="s">
        <v>430</v>
      </c>
      <c r="I70" s="5">
        <v>259</v>
      </c>
    </row>
    <row r="71" spans="1:9" ht="9.75">
      <c r="A71" s="10" t="s">
        <v>431</v>
      </c>
      <c r="B71" s="11">
        <v>613</v>
      </c>
      <c r="C71" s="12" t="s">
        <v>101</v>
      </c>
      <c r="D71" s="12" t="s">
        <v>102</v>
      </c>
      <c r="E71" s="12" t="s">
        <v>103</v>
      </c>
      <c r="F71" s="12" t="s">
        <v>104</v>
      </c>
      <c r="G71" s="12" t="s">
        <v>105</v>
      </c>
      <c r="H71" s="13" t="s">
        <v>426</v>
      </c>
      <c r="I71" s="5">
        <v>111</v>
      </c>
    </row>
    <row r="72" spans="1:10" ht="9.75">
      <c r="A72" s="10" t="s">
        <v>431</v>
      </c>
      <c r="B72" s="11">
        <v>673</v>
      </c>
      <c r="C72" s="12" t="s">
        <v>93</v>
      </c>
      <c r="D72" s="12" t="s">
        <v>94</v>
      </c>
      <c r="E72" s="12" t="s">
        <v>95</v>
      </c>
      <c r="F72" s="12" t="s">
        <v>96</v>
      </c>
      <c r="G72" s="12" t="s">
        <v>97</v>
      </c>
      <c r="H72" s="13" t="s">
        <v>427</v>
      </c>
      <c r="I72" s="5">
        <v>111</v>
      </c>
      <c r="J72" s="5">
        <f>SUM(I69:I72)</f>
        <v>740</v>
      </c>
    </row>
    <row r="73" ht="9.75">
      <c r="A73" s="14"/>
    </row>
    <row r="75" spans="3:5" ht="18" customHeight="1">
      <c r="C75" s="2" t="s">
        <v>386</v>
      </c>
      <c r="D75" s="2" t="s">
        <v>385</v>
      </c>
      <c r="E75" s="2" t="s">
        <v>387</v>
      </c>
    </row>
    <row r="76" spans="1:9" ht="9.75">
      <c r="A76" s="7" t="s">
        <v>403</v>
      </c>
      <c r="B76" s="6" t="s">
        <v>0</v>
      </c>
      <c r="C76" s="6" t="s">
        <v>1</v>
      </c>
      <c r="D76" s="6" t="s">
        <v>2</v>
      </c>
      <c r="E76" s="6" t="s">
        <v>3</v>
      </c>
      <c r="F76" s="6" t="s">
        <v>4</v>
      </c>
      <c r="G76" s="6" t="s">
        <v>5</v>
      </c>
      <c r="H76" s="8" t="s">
        <v>374</v>
      </c>
      <c r="I76" s="9" t="s">
        <v>375</v>
      </c>
    </row>
    <row r="77" spans="1:9" ht="9.75">
      <c r="A77" s="10">
        <v>1</v>
      </c>
      <c r="B77" s="11">
        <v>682</v>
      </c>
      <c r="C77" s="12" t="s">
        <v>138</v>
      </c>
      <c r="D77" s="12" t="s">
        <v>139</v>
      </c>
      <c r="E77" s="12" t="s">
        <v>140</v>
      </c>
      <c r="F77" s="12" t="s">
        <v>141</v>
      </c>
      <c r="G77" s="12" t="s">
        <v>142</v>
      </c>
      <c r="H77" s="13" t="s">
        <v>432</v>
      </c>
      <c r="I77" s="5">
        <f>1200*0.4</f>
        <v>480</v>
      </c>
    </row>
    <row r="78" spans="1:9" ht="9.75">
      <c r="A78" s="10">
        <v>2</v>
      </c>
      <c r="B78" s="11">
        <v>642</v>
      </c>
      <c r="C78" s="12" t="s">
        <v>106</v>
      </c>
      <c r="D78" s="12" t="s">
        <v>55</v>
      </c>
      <c r="E78" s="12" t="s">
        <v>107</v>
      </c>
      <c r="F78" s="12" t="s">
        <v>108</v>
      </c>
      <c r="G78" s="12" t="s">
        <v>109</v>
      </c>
      <c r="H78" s="13" t="s">
        <v>428</v>
      </c>
      <c r="I78" s="5">
        <f>1200*0.3</f>
        <v>360</v>
      </c>
    </row>
    <row r="79" spans="1:9" ht="9.75">
      <c r="A79" s="10">
        <v>3</v>
      </c>
      <c r="B79" s="11">
        <v>276</v>
      </c>
      <c r="C79" s="12" t="s">
        <v>319</v>
      </c>
      <c r="D79" s="12" t="s">
        <v>130</v>
      </c>
      <c r="E79" s="12" t="s">
        <v>320</v>
      </c>
      <c r="F79" s="12" t="s">
        <v>321</v>
      </c>
      <c r="G79" s="12" t="s">
        <v>322</v>
      </c>
      <c r="H79" s="2" t="s">
        <v>433</v>
      </c>
      <c r="I79" s="5">
        <f>1200*0.2</f>
        <v>240</v>
      </c>
    </row>
    <row r="80" spans="1:10" ht="9.75">
      <c r="A80" s="10">
        <v>4</v>
      </c>
      <c r="B80" s="11">
        <v>552</v>
      </c>
      <c r="C80" s="12" t="s">
        <v>129</v>
      </c>
      <c r="D80" s="12" t="s">
        <v>130</v>
      </c>
      <c r="E80" s="12" t="s">
        <v>131</v>
      </c>
      <c r="F80" s="12" t="s">
        <v>132</v>
      </c>
      <c r="G80" s="12" t="s">
        <v>128</v>
      </c>
      <c r="H80" s="2" t="s">
        <v>434</v>
      </c>
      <c r="I80" s="5">
        <f>1200*0.1</f>
        <v>120</v>
      </c>
      <c r="J80" s="5">
        <f>SUM(I77:I80)</f>
        <v>1200</v>
      </c>
    </row>
    <row r="81" spans="1:9" ht="9.75">
      <c r="A81" s="10" t="s">
        <v>435</v>
      </c>
      <c r="B81" s="11">
        <v>584</v>
      </c>
      <c r="C81" s="12" t="s">
        <v>121</v>
      </c>
      <c r="D81" s="12" t="s">
        <v>122</v>
      </c>
      <c r="E81" s="12" t="s">
        <v>64</v>
      </c>
      <c r="F81" s="12" t="s">
        <v>123</v>
      </c>
      <c r="G81" s="12" t="s">
        <v>124</v>
      </c>
      <c r="H81" s="13" t="s">
        <v>436</v>
      </c>
      <c r="I81" s="24" t="s">
        <v>490</v>
      </c>
    </row>
    <row r="82" spans="1:9" ht="12" customHeight="1">
      <c r="A82" s="10" t="s">
        <v>435</v>
      </c>
      <c r="B82" s="11">
        <v>672</v>
      </c>
      <c r="C82" s="12" t="s">
        <v>116</v>
      </c>
      <c r="D82" s="12" t="s">
        <v>117</v>
      </c>
      <c r="E82" s="12" t="s">
        <v>118</v>
      </c>
      <c r="F82" s="12" t="s">
        <v>119</v>
      </c>
      <c r="G82" s="12" t="s">
        <v>120</v>
      </c>
      <c r="H82" s="2" t="s">
        <v>437</v>
      </c>
      <c r="I82" s="24" t="s">
        <v>490</v>
      </c>
    </row>
    <row r="83" spans="1:9" ht="9.75">
      <c r="A83" s="10" t="s">
        <v>435</v>
      </c>
      <c r="B83" s="11">
        <v>691</v>
      </c>
      <c r="C83" s="12" t="s">
        <v>133</v>
      </c>
      <c r="D83" s="12" t="s">
        <v>134</v>
      </c>
      <c r="E83" s="12" t="s">
        <v>135</v>
      </c>
      <c r="F83" s="12" t="s">
        <v>136</v>
      </c>
      <c r="G83" s="12" t="s">
        <v>137</v>
      </c>
      <c r="H83" s="13" t="s">
        <v>438</v>
      </c>
      <c r="I83" s="24" t="s">
        <v>490</v>
      </c>
    </row>
    <row r="84" ht="9.75">
      <c r="A84" s="14"/>
    </row>
    <row r="86" spans="3:5" ht="20.25">
      <c r="C86" s="2" t="s">
        <v>291</v>
      </c>
      <c r="D86" s="2" t="s">
        <v>388</v>
      </c>
      <c r="E86" s="2" t="s">
        <v>389</v>
      </c>
    </row>
    <row r="87" spans="1:9" ht="9.75">
      <c r="A87" s="7" t="s">
        <v>403</v>
      </c>
      <c r="B87" s="6" t="s">
        <v>0</v>
      </c>
      <c r="C87" s="6" t="s">
        <v>1</v>
      </c>
      <c r="D87" s="6" t="s">
        <v>2</v>
      </c>
      <c r="E87" s="6" t="s">
        <v>3</v>
      </c>
      <c r="F87" s="6" t="s">
        <v>4</v>
      </c>
      <c r="G87" s="6" t="s">
        <v>5</v>
      </c>
      <c r="H87" s="8" t="s">
        <v>374</v>
      </c>
      <c r="I87" s="9" t="s">
        <v>375</v>
      </c>
    </row>
    <row r="88" spans="1:9" ht="9.75">
      <c r="A88" s="10">
        <v>1</v>
      </c>
      <c r="B88" s="11">
        <v>682</v>
      </c>
      <c r="C88" s="12" t="s">
        <v>138</v>
      </c>
      <c r="D88" s="12" t="s">
        <v>139</v>
      </c>
      <c r="E88" s="12" t="s">
        <v>140</v>
      </c>
      <c r="F88" s="12" t="s">
        <v>141</v>
      </c>
      <c r="G88" s="12" t="s">
        <v>142</v>
      </c>
      <c r="H88" s="13" t="s">
        <v>439</v>
      </c>
      <c r="I88" s="5">
        <f>1700*0.3</f>
        <v>510</v>
      </c>
    </row>
    <row r="89" spans="1:9" ht="9.75">
      <c r="A89" s="10">
        <v>2</v>
      </c>
      <c r="B89" s="11">
        <v>552</v>
      </c>
      <c r="C89" s="12" t="s">
        <v>129</v>
      </c>
      <c r="D89" s="12" t="s">
        <v>130</v>
      </c>
      <c r="E89" s="12" t="s">
        <v>131</v>
      </c>
      <c r="F89" s="12" t="s">
        <v>132</v>
      </c>
      <c r="G89" s="12" t="s">
        <v>128</v>
      </c>
      <c r="H89" s="13" t="s">
        <v>440</v>
      </c>
      <c r="I89" s="5">
        <f>1700*0.24</f>
        <v>408</v>
      </c>
    </row>
    <row r="90" spans="1:9" ht="9.75">
      <c r="A90" s="10">
        <v>3</v>
      </c>
      <c r="B90" s="11">
        <v>700</v>
      </c>
      <c r="C90" s="12" t="s">
        <v>323</v>
      </c>
      <c r="D90" s="12" t="s">
        <v>324</v>
      </c>
      <c r="E90" s="12" t="s">
        <v>325</v>
      </c>
      <c r="F90" s="12" t="s">
        <v>326</v>
      </c>
      <c r="G90" s="12" t="s">
        <v>327</v>
      </c>
      <c r="H90" s="13" t="s">
        <v>441</v>
      </c>
      <c r="I90" s="5">
        <f>1700*0.18</f>
        <v>306</v>
      </c>
    </row>
    <row r="91" spans="1:9" ht="9.75">
      <c r="A91" s="10">
        <v>4</v>
      </c>
      <c r="B91" s="11">
        <v>691</v>
      </c>
      <c r="C91" s="12" t="s">
        <v>133</v>
      </c>
      <c r="D91" s="12" t="s">
        <v>134</v>
      </c>
      <c r="E91" s="12" t="s">
        <v>135</v>
      </c>
      <c r="F91" s="12" t="s">
        <v>136</v>
      </c>
      <c r="G91" s="12" t="s">
        <v>137</v>
      </c>
      <c r="H91" s="2" t="s">
        <v>442</v>
      </c>
      <c r="I91" s="5">
        <f>1700*0.12</f>
        <v>204</v>
      </c>
    </row>
    <row r="92" spans="1:9" ht="9.75">
      <c r="A92" s="10">
        <v>5</v>
      </c>
      <c r="B92" s="11">
        <v>541</v>
      </c>
      <c r="C92" s="12" t="s">
        <v>149</v>
      </c>
      <c r="D92" s="12" t="s">
        <v>150</v>
      </c>
      <c r="E92" s="12" t="s">
        <v>151</v>
      </c>
      <c r="F92" s="12" t="s">
        <v>152</v>
      </c>
      <c r="G92" s="12" t="s">
        <v>153</v>
      </c>
      <c r="H92" s="2" t="s">
        <v>411</v>
      </c>
      <c r="I92" s="5">
        <f>1700*0.09</f>
        <v>153</v>
      </c>
    </row>
    <row r="93" spans="1:10" ht="9.75">
      <c r="A93" s="10">
        <v>6</v>
      </c>
      <c r="B93" s="11">
        <v>672</v>
      </c>
      <c r="C93" s="12" t="s">
        <v>116</v>
      </c>
      <c r="D93" s="12" t="s">
        <v>117</v>
      </c>
      <c r="E93" s="12" t="s">
        <v>118</v>
      </c>
      <c r="F93" s="12" t="s">
        <v>119</v>
      </c>
      <c r="G93" s="12" t="s">
        <v>120</v>
      </c>
      <c r="H93" s="2" t="s">
        <v>443</v>
      </c>
      <c r="I93" s="5">
        <f>1700*0.07</f>
        <v>119.00000000000001</v>
      </c>
      <c r="J93" s="5">
        <f>SUM(I88:I93)</f>
        <v>1700</v>
      </c>
    </row>
    <row r="94" spans="1:9" ht="9.75">
      <c r="A94" s="10">
        <v>7</v>
      </c>
      <c r="B94" s="11">
        <v>276</v>
      </c>
      <c r="C94" s="12" t="s">
        <v>319</v>
      </c>
      <c r="D94" s="12" t="s">
        <v>130</v>
      </c>
      <c r="E94" s="12" t="s">
        <v>320</v>
      </c>
      <c r="F94" s="12" t="s">
        <v>321</v>
      </c>
      <c r="G94" s="12" t="s">
        <v>322</v>
      </c>
      <c r="H94" s="2" t="s">
        <v>433</v>
      </c>
      <c r="I94" s="24" t="s">
        <v>490</v>
      </c>
    </row>
    <row r="95" spans="1:9" ht="9.75">
      <c r="A95" s="10">
        <v>8</v>
      </c>
      <c r="B95" s="11">
        <v>642</v>
      </c>
      <c r="C95" s="12" t="s">
        <v>106</v>
      </c>
      <c r="D95" s="12" t="s">
        <v>55</v>
      </c>
      <c r="E95" s="12" t="s">
        <v>107</v>
      </c>
      <c r="F95" s="12" t="s">
        <v>108</v>
      </c>
      <c r="G95" s="12" t="s">
        <v>109</v>
      </c>
      <c r="H95" s="13" t="s">
        <v>428</v>
      </c>
      <c r="I95" s="24" t="s">
        <v>490</v>
      </c>
    </row>
    <row r="96" ht="9.75">
      <c r="A96" s="14"/>
    </row>
    <row r="98" spans="3:5" ht="20.25">
      <c r="C98" s="2" t="s">
        <v>292</v>
      </c>
      <c r="D98" s="2" t="s">
        <v>390</v>
      </c>
      <c r="E98" s="1" t="s">
        <v>391</v>
      </c>
    </row>
    <row r="99" spans="1:9" ht="9.75">
      <c r="A99" s="7" t="s">
        <v>403</v>
      </c>
      <c r="B99" s="6" t="s">
        <v>0</v>
      </c>
      <c r="C99" s="6" t="s">
        <v>1</v>
      </c>
      <c r="D99" s="6" t="s">
        <v>2</v>
      </c>
      <c r="E99" s="6" t="s">
        <v>3</v>
      </c>
      <c r="F99" s="6" t="s">
        <v>4</v>
      </c>
      <c r="G99" s="6" t="s">
        <v>5</v>
      </c>
      <c r="H99" s="8" t="s">
        <v>374</v>
      </c>
      <c r="I99" s="9" t="s">
        <v>375</v>
      </c>
    </row>
    <row r="100" spans="1:9" ht="9.75">
      <c r="A100" s="10">
        <v>1</v>
      </c>
      <c r="B100" s="11">
        <v>391</v>
      </c>
      <c r="C100" s="12" t="s">
        <v>328</v>
      </c>
      <c r="D100" s="12" t="s">
        <v>189</v>
      </c>
      <c r="E100" s="12" t="s">
        <v>329</v>
      </c>
      <c r="F100" s="12" t="s">
        <v>330</v>
      </c>
      <c r="G100" s="12" t="s">
        <v>331</v>
      </c>
      <c r="H100" s="13" t="s">
        <v>444</v>
      </c>
      <c r="I100" s="5">
        <f>1200*0.4</f>
        <v>480</v>
      </c>
    </row>
    <row r="101" spans="1:9" ht="9.75">
      <c r="A101" s="10">
        <v>2</v>
      </c>
      <c r="B101" s="11">
        <v>638</v>
      </c>
      <c r="C101" s="12" t="s">
        <v>162</v>
      </c>
      <c r="D101" s="12" t="s">
        <v>163</v>
      </c>
      <c r="E101" s="12" t="s">
        <v>164</v>
      </c>
      <c r="F101" s="12" t="s">
        <v>165</v>
      </c>
      <c r="G101" s="12" t="s">
        <v>166</v>
      </c>
      <c r="H101" s="13" t="s">
        <v>445</v>
      </c>
      <c r="I101" s="5">
        <f>1200*0.3</f>
        <v>360</v>
      </c>
    </row>
    <row r="102" spans="1:9" ht="9.75">
      <c r="A102" s="10">
        <v>3</v>
      </c>
      <c r="B102" s="11">
        <v>558</v>
      </c>
      <c r="C102" s="12" t="s">
        <v>200</v>
      </c>
      <c r="D102" s="12" t="s">
        <v>145</v>
      </c>
      <c r="E102" s="12" t="s">
        <v>64</v>
      </c>
      <c r="F102" s="12" t="s">
        <v>125</v>
      </c>
      <c r="G102" s="12" t="s">
        <v>126</v>
      </c>
      <c r="H102" s="2" t="s">
        <v>446</v>
      </c>
      <c r="I102" s="5">
        <f>1200*0.2</f>
        <v>240</v>
      </c>
    </row>
    <row r="103" spans="1:10" ht="9.75">
      <c r="A103" s="10">
        <v>4</v>
      </c>
      <c r="B103" s="11">
        <v>589</v>
      </c>
      <c r="C103" s="12" t="s">
        <v>157</v>
      </c>
      <c r="D103" s="12" t="s">
        <v>145</v>
      </c>
      <c r="E103" s="12" t="s">
        <v>158</v>
      </c>
      <c r="F103" s="12" t="s">
        <v>159</v>
      </c>
      <c r="G103" s="12" t="s">
        <v>160</v>
      </c>
      <c r="H103" s="13" t="s">
        <v>447</v>
      </c>
      <c r="I103" s="5">
        <f>1200*0.1</f>
        <v>120</v>
      </c>
      <c r="J103" s="5">
        <f>SUM(I100:I103)</f>
        <v>1200</v>
      </c>
    </row>
    <row r="104" spans="1:8" ht="9.75">
      <c r="A104" s="19"/>
      <c r="B104" s="18"/>
      <c r="C104" s="2"/>
      <c r="D104" s="2"/>
      <c r="E104" s="2"/>
      <c r="F104" s="2"/>
      <c r="G104" s="2"/>
      <c r="H104" s="2"/>
    </row>
    <row r="106" spans="3:5" ht="20.25">
      <c r="C106" s="2" t="s">
        <v>293</v>
      </c>
      <c r="D106" s="2" t="s">
        <v>392</v>
      </c>
      <c r="E106" s="2" t="s">
        <v>376</v>
      </c>
    </row>
    <row r="107" spans="1:9" ht="9.75">
      <c r="A107" s="7" t="s">
        <v>403</v>
      </c>
      <c r="B107" s="6" t="s">
        <v>0</v>
      </c>
      <c r="C107" s="6" t="s">
        <v>1</v>
      </c>
      <c r="D107" s="6" t="s">
        <v>2</v>
      </c>
      <c r="E107" s="6" t="s">
        <v>3</v>
      </c>
      <c r="F107" s="6" t="s">
        <v>4</v>
      </c>
      <c r="G107" s="6" t="s">
        <v>5</v>
      </c>
      <c r="H107" s="8" t="s">
        <v>374</v>
      </c>
      <c r="I107" s="9" t="s">
        <v>375</v>
      </c>
    </row>
    <row r="108" spans="1:9" ht="9.75">
      <c r="A108" s="10">
        <v>1</v>
      </c>
      <c r="B108" s="11">
        <v>674</v>
      </c>
      <c r="C108" s="12" t="s">
        <v>170</v>
      </c>
      <c r="D108" s="12" t="s">
        <v>117</v>
      </c>
      <c r="E108" s="12" t="s">
        <v>171</v>
      </c>
      <c r="F108" s="12" t="s">
        <v>172</v>
      </c>
      <c r="G108" s="12" t="s">
        <v>173</v>
      </c>
      <c r="H108" s="13" t="s">
        <v>440</v>
      </c>
      <c r="I108" s="5">
        <f>860*0.4</f>
        <v>344</v>
      </c>
    </row>
    <row r="109" spans="1:9" ht="9.75">
      <c r="A109" s="10">
        <v>2</v>
      </c>
      <c r="B109" s="11">
        <v>694</v>
      </c>
      <c r="C109" s="12" t="s">
        <v>181</v>
      </c>
      <c r="D109" s="12" t="s">
        <v>182</v>
      </c>
      <c r="E109" s="12" t="s">
        <v>183</v>
      </c>
      <c r="F109" s="12" t="s">
        <v>184</v>
      </c>
      <c r="G109" s="12" t="s">
        <v>185</v>
      </c>
      <c r="H109" s="13" t="s">
        <v>448</v>
      </c>
      <c r="I109" s="5">
        <f>860*0.3</f>
        <v>258</v>
      </c>
    </row>
    <row r="110" spans="1:9" ht="9.75">
      <c r="A110" s="10">
        <v>3</v>
      </c>
      <c r="B110" s="11">
        <v>688</v>
      </c>
      <c r="C110" s="12" t="s">
        <v>174</v>
      </c>
      <c r="D110" s="12" t="s">
        <v>175</v>
      </c>
      <c r="E110" s="12" t="s">
        <v>176</v>
      </c>
      <c r="F110" s="12" t="s">
        <v>177</v>
      </c>
      <c r="G110" s="12" t="s">
        <v>178</v>
      </c>
      <c r="H110" s="13" t="s">
        <v>449</v>
      </c>
      <c r="I110" s="5">
        <f>860*0.2</f>
        <v>172</v>
      </c>
    </row>
    <row r="111" spans="1:10" ht="9.75">
      <c r="A111" s="10">
        <v>4</v>
      </c>
      <c r="B111" s="11">
        <v>668</v>
      </c>
      <c r="C111" s="12" t="s">
        <v>179</v>
      </c>
      <c r="D111" s="12" t="s">
        <v>117</v>
      </c>
      <c r="E111" s="12" t="s">
        <v>450</v>
      </c>
      <c r="F111" s="12" t="s">
        <v>180</v>
      </c>
      <c r="G111" s="12" t="s">
        <v>154</v>
      </c>
      <c r="H111" s="13" t="s">
        <v>451</v>
      </c>
      <c r="I111" s="5">
        <f>860*0.1</f>
        <v>86</v>
      </c>
      <c r="J111" s="5">
        <f>SUM(I108:I111)</f>
        <v>860</v>
      </c>
    </row>
    <row r="112" ht="9.75">
      <c r="A112" s="14"/>
    </row>
    <row r="114" spans="3:5" ht="20.25">
      <c r="C114" s="2" t="s">
        <v>294</v>
      </c>
      <c r="D114" s="2" t="s">
        <v>393</v>
      </c>
      <c r="E114" s="2" t="s">
        <v>394</v>
      </c>
    </row>
    <row r="115" spans="1:9" ht="9.75">
      <c r="A115" s="7" t="s">
        <v>403</v>
      </c>
      <c r="B115" s="6" t="s">
        <v>0</v>
      </c>
      <c r="C115" s="6" t="s">
        <v>1</v>
      </c>
      <c r="D115" s="6" t="s">
        <v>2</v>
      </c>
      <c r="E115" s="6" t="s">
        <v>3</v>
      </c>
      <c r="F115" s="6" t="s">
        <v>4</v>
      </c>
      <c r="G115" s="6" t="s">
        <v>5</v>
      </c>
      <c r="H115" s="8" t="s">
        <v>374</v>
      </c>
      <c r="I115" s="9" t="s">
        <v>375</v>
      </c>
    </row>
    <row r="116" spans="1:9" ht="9.75">
      <c r="A116" s="10">
        <v>1</v>
      </c>
      <c r="B116" s="11">
        <v>1215</v>
      </c>
      <c r="C116" s="12" t="s">
        <v>332</v>
      </c>
      <c r="D116" s="12" t="s">
        <v>189</v>
      </c>
      <c r="E116" s="12" t="s">
        <v>333</v>
      </c>
      <c r="F116" s="12" t="s">
        <v>258</v>
      </c>
      <c r="G116" s="12" t="s">
        <v>334</v>
      </c>
      <c r="H116" s="2" t="s">
        <v>452</v>
      </c>
      <c r="I116" s="5">
        <f>1340*0.4</f>
        <v>536</v>
      </c>
    </row>
    <row r="117" spans="1:9" ht="9.75">
      <c r="A117" s="10">
        <v>2</v>
      </c>
      <c r="B117" s="11">
        <v>655</v>
      </c>
      <c r="C117" s="12" t="s">
        <v>193</v>
      </c>
      <c r="D117" s="12" t="s">
        <v>194</v>
      </c>
      <c r="E117" s="12" t="s">
        <v>195</v>
      </c>
      <c r="F117" s="12" t="s">
        <v>196</v>
      </c>
      <c r="G117" s="12" t="s">
        <v>197</v>
      </c>
      <c r="H117" s="13" t="s">
        <v>453</v>
      </c>
      <c r="I117" s="5">
        <f>1340*0.3</f>
        <v>402</v>
      </c>
    </row>
    <row r="118" spans="1:9" ht="9.75">
      <c r="A118" s="10">
        <v>3</v>
      </c>
      <c r="B118" s="20">
        <v>976</v>
      </c>
      <c r="C118" s="12" t="s">
        <v>335</v>
      </c>
      <c r="D118" s="12" t="s">
        <v>189</v>
      </c>
      <c r="E118" s="12" t="s">
        <v>336</v>
      </c>
      <c r="F118" s="12" t="s">
        <v>337</v>
      </c>
      <c r="G118" s="12" t="s">
        <v>338</v>
      </c>
      <c r="H118" s="13" t="s">
        <v>454</v>
      </c>
      <c r="I118" s="5">
        <f>1340*0.2</f>
        <v>268</v>
      </c>
    </row>
    <row r="119" spans="1:10" ht="9.75">
      <c r="A119" s="10">
        <v>4</v>
      </c>
      <c r="B119" s="11">
        <v>637</v>
      </c>
      <c r="C119" s="12" t="s">
        <v>188</v>
      </c>
      <c r="D119" s="12" t="s">
        <v>189</v>
      </c>
      <c r="E119" s="12" t="s">
        <v>190</v>
      </c>
      <c r="F119" s="12" t="s">
        <v>191</v>
      </c>
      <c r="G119" s="12" t="s">
        <v>192</v>
      </c>
      <c r="H119" s="13" t="s">
        <v>455</v>
      </c>
      <c r="I119" s="5">
        <f>1340*0.1</f>
        <v>134</v>
      </c>
      <c r="J119" s="5">
        <f>SUM(I116:I119)</f>
        <v>1340</v>
      </c>
    </row>
    <row r="120" spans="1:9" ht="9.75">
      <c r="A120" s="10">
        <v>5</v>
      </c>
      <c r="B120" s="11">
        <v>984</v>
      </c>
      <c r="C120" s="12" t="s">
        <v>339</v>
      </c>
      <c r="D120" s="12" t="s">
        <v>161</v>
      </c>
      <c r="E120" s="12" t="s">
        <v>340</v>
      </c>
      <c r="F120" s="12" t="s">
        <v>341</v>
      </c>
      <c r="G120" s="12" t="s">
        <v>342</v>
      </c>
      <c r="H120" s="2" t="s">
        <v>456</v>
      </c>
      <c r="I120" s="24" t="s">
        <v>490</v>
      </c>
    </row>
    <row r="121" spans="1:7" ht="9.75">
      <c r="A121" s="17"/>
      <c r="B121" s="18"/>
      <c r="C121" s="2"/>
      <c r="D121" s="2"/>
      <c r="E121" s="2"/>
      <c r="F121" s="2"/>
      <c r="G121" s="2"/>
    </row>
    <row r="123" spans="3:5" ht="9.75">
      <c r="C123" s="1" t="s">
        <v>295</v>
      </c>
      <c r="D123" s="1" t="s">
        <v>395</v>
      </c>
      <c r="E123" s="2" t="s">
        <v>396</v>
      </c>
    </row>
    <row r="124" spans="1:9" ht="9.75">
      <c r="A124" s="7" t="s">
        <v>403</v>
      </c>
      <c r="B124" s="6" t="s">
        <v>0</v>
      </c>
      <c r="C124" s="6" t="s">
        <v>1</v>
      </c>
      <c r="D124" s="6" t="s">
        <v>2</v>
      </c>
      <c r="E124" s="6" t="s">
        <v>3</v>
      </c>
      <c r="F124" s="6" t="s">
        <v>4</v>
      </c>
      <c r="G124" s="6" t="s">
        <v>5</v>
      </c>
      <c r="H124" s="8" t="s">
        <v>374</v>
      </c>
      <c r="I124" s="9" t="s">
        <v>375</v>
      </c>
    </row>
    <row r="125" spans="1:9" ht="9.75">
      <c r="A125" s="10">
        <v>1</v>
      </c>
      <c r="B125" s="11">
        <v>1215</v>
      </c>
      <c r="C125" s="12" t="s">
        <v>332</v>
      </c>
      <c r="D125" s="12" t="s">
        <v>189</v>
      </c>
      <c r="E125" s="12" t="s">
        <v>333</v>
      </c>
      <c r="F125" s="12" t="s">
        <v>258</v>
      </c>
      <c r="G125" s="12" t="s">
        <v>334</v>
      </c>
      <c r="H125" s="2" t="s">
        <v>457</v>
      </c>
      <c r="I125" s="5">
        <f>1380*0.4</f>
        <v>552</v>
      </c>
    </row>
    <row r="126" spans="1:9" ht="9.75">
      <c r="A126" s="10">
        <v>2</v>
      </c>
      <c r="B126" s="11">
        <v>655</v>
      </c>
      <c r="C126" s="12" t="s">
        <v>343</v>
      </c>
      <c r="D126" s="12" t="s">
        <v>194</v>
      </c>
      <c r="E126" s="12" t="s">
        <v>195</v>
      </c>
      <c r="F126" s="12" t="s">
        <v>196</v>
      </c>
      <c r="G126" s="12" t="s">
        <v>197</v>
      </c>
      <c r="H126" s="13" t="s">
        <v>453</v>
      </c>
      <c r="I126" s="5">
        <f>1380*0.3</f>
        <v>414</v>
      </c>
    </row>
    <row r="127" spans="1:9" ht="9.75">
      <c r="A127" s="10" t="s">
        <v>431</v>
      </c>
      <c r="B127" s="11">
        <v>637</v>
      </c>
      <c r="C127" s="12" t="s">
        <v>188</v>
      </c>
      <c r="D127" s="12" t="s">
        <v>189</v>
      </c>
      <c r="E127" s="12" t="s">
        <v>190</v>
      </c>
      <c r="F127" s="12" t="s">
        <v>191</v>
      </c>
      <c r="G127" s="12" t="s">
        <v>192</v>
      </c>
      <c r="H127" s="13" t="s">
        <v>458</v>
      </c>
      <c r="I127" s="5">
        <f>1380*0.15</f>
        <v>207</v>
      </c>
    </row>
    <row r="128" spans="1:10" ht="9.75">
      <c r="A128" s="10" t="s">
        <v>431</v>
      </c>
      <c r="B128" s="20">
        <v>976</v>
      </c>
      <c r="C128" s="12" t="s">
        <v>335</v>
      </c>
      <c r="D128" s="12" t="s">
        <v>189</v>
      </c>
      <c r="E128" s="12" t="s">
        <v>336</v>
      </c>
      <c r="F128" s="12" t="s">
        <v>337</v>
      </c>
      <c r="G128" s="12" t="s">
        <v>338</v>
      </c>
      <c r="H128" s="13" t="s">
        <v>444</v>
      </c>
      <c r="I128" s="5">
        <f>1380*0.15</f>
        <v>207</v>
      </c>
      <c r="J128" s="5">
        <f>SUM(I125:I128)</f>
        <v>1380</v>
      </c>
    </row>
    <row r="129" ht="9.75">
      <c r="A129" s="14"/>
    </row>
    <row r="130" spans="3:5" ht="20.25">
      <c r="C130" s="2" t="s">
        <v>296</v>
      </c>
      <c r="D130" s="2" t="s">
        <v>297</v>
      </c>
      <c r="E130" s="2" t="s">
        <v>397</v>
      </c>
    </row>
    <row r="131" spans="1:9" ht="9.75">
      <c r="A131" s="7" t="s">
        <v>403</v>
      </c>
      <c r="B131" s="6" t="s">
        <v>0</v>
      </c>
      <c r="C131" s="6" t="s">
        <v>1</v>
      </c>
      <c r="D131" s="6" t="s">
        <v>2</v>
      </c>
      <c r="E131" s="6" t="s">
        <v>3</v>
      </c>
      <c r="F131" s="6" t="s">
        <v>4</v>
      </c>
      <c r="G131" s="6" t="s">
        <v>5</v>
      </c>
      <c r="H131" s="8" t="s">
        <v>374</v>
      </c>
      <c r="I131" s="9" t="s">
        <v>375</v>
      </c>
    </row>
    <row r="132" spans="1:9" ht="9.75">
      <c r="A132" s="10">
        <v>1</v>
      </c>
      <c r="B132" s="11">
        <v>392</v>
      </c>
      <c r="C132" s="12" t="s">
        <v>344</v>
      </c>
      <c r="D132" s="12" t="s">
        <v>117</v>
      </c>
      <c r="E132" s="12" t="s">
        <v>345</v>
      </c>
      <c r="F132" s="12" t="s">
        <v>213</v>
      </c>
      <c r="G132" s="12" t="s">
        <v>338</v>
      </c>
      <c r="H132" s="2" t="s">
        <v>454</v>
      </c>
      <c r="I132" s="5">
        <f>1120*0.4</f>
        <v>448</v>
      </c>
    </row>
    <row r="133" spans="1:9" ht="9.75">
      <c r="A133" s="10" t="s">
        <v>459</v>
      </c>
      <c r="B133" s="11">
        <v>546</v>
      </c>
      <c r="C133" s="12" t="s">
        <v>202</v>
      </c>
      <c r="D133" s="12" t="s">
        <v>203</v>
      </c>
      <c r="E133" s="12" t="s">
        <v>204</v>
      </c>
      <c r="F133" s="12" t="s">
        <v>205</v>
      </c>
      <c r="G133" s="12" t="s">
        <v>206</v>
      </c>
      <c r="H133" s="13" t="s">
        <v>461</v>
      </c>
      <c r="I133" s="5">
        <f>1120*0.25</f>
        <v>280</v>
      </c>
    </row>
    <row r="134" spans="1:9" ht="9.75">
      <c r="A134" s="10" t="s">
        <v>459</v>
      </c>
      <c r="B134" s="11">
        <v>674</v>
      </c>
      <c r="C134" s="12" t="s">
        <v>170</v>
      </c>
      <c r="D134" s="12" t="s">
        <v>117</v>
      </c>
      <c r="E134" s="12" t="s">
        <v>171</v>
      </c>
      <c r="F134" s="12" t="s">
        <v>172</v>
      </c>
      <c r="G134" s="12" t="s">
        <v>173</v>
      </c>
      <c r="H134" s="2" t="s">
        <v>460</v>
      </c>
      <c r="I134" s="5">
        <f>1120*0.25</f>
        <v>280</v>
      </c>
    </row>
    <row r="135" spans="1:10" ht="9.75">
      <c r="A135" s="10">
        <v>4</v>
      </c>
      <c r="B135" s="11">
        <v>688</v>
      </c>
      <c r="C135" s="12" t="s">
        <v>174</v>
      </c>
      <c r="D135" s="12" t="s">
        <v>175</v>
      </c>
      <c r="E135" s="12" t="s">
        <v>176</v>
      </c>
      <c r="F135" s="12" t="s">
        <v>177</v>
      </c>
      <c r="G135" s="12" t="s">
        <v>178</v>
      </c>
      <c r="H135" s="13" t="s">
        <v>507</v>
      </c>
      <c r="I135" s="5">
        <f>1120*0.1</f>
        <v>112</v>
      </c>
      <c r="J135" s="5">
        <f>SUM(I132:I135)</f>
        <v>1120</v>
      </c>
    </row>
    <row r="137" spans="3:5" ht="20.25">
      <c r="C137" s="2" t="s">
        <v>298</v>
      </c>
      <c r="D137" s="2" t="s">
        <v>398</v>
      </c>
      <c r="E137" s="1" t="s">
        <v>384</v>
      </c>
    </row>
    <row r="138" spans="1:9" ht="9.75">
      <c r="A138" s="7" t="s">
        <v>403</v>
      </c>
      <c r="B138" s="6" t="s">
        <v>0</v>
      </c>
      <c r="C138" s="6" t="s">
        <v>1</v>
      </c>
      <c r="D138" s="6" t="s">
        <v>2</v>
      </c>
      <c r="E138" s="6" t="s">
        <v>3</v>
      </c>
      <c r="F138" s="6" t="s">
        <v>4</v>
      </c>
      <c r="G138" s="6" t="s">
        <v>5</v>
      </c>
      <c r="H138" s="8" t="s">
        <v>374</v>
      </c>
      <c r="I138" s="9" t="s">
        <v>375</v>
      </c>
    </row>
    <row r="139" spans="1:9" ht="9.75">
      <c r="A139" s="10">
        <v>1</v>
      </c>
      <c r="B139" s="11">
        <v>547</v>
      </c>
      <c r="C139" s="12" t="s">
        <v>222</v>
      </c>
      <c r="D139" s="12" t="s">
        <v>223</v>
      </c>
      <c r="E139" s="12" t="s">
        <v>224</v>
      </c>
      <c r="F139" s="12" t="s">
        <v>225</v>
      </c>
      <c r="G139" s="12" t="s">
        <v>226</v>
      </c>
      <c r="H139" s="13" t="s">
        <v>462</v>
      </c>
      <c r="I139" s="5">
        <f>900*0.4</f>
        <v>360</v>
      </c>
    </row>
    <row r="140" spans="1:9" ht="9.75">
      <c r="A140" s="10">
        <v>2</v>
      </c>
      <c r="B140" s="11">
        <v>546</v>
      </c>
      <c r="C140" s="12" t="s">
        <v>202</v>
      </c>
      <c r="D140" s="12" t="s">
        <v>203</v>
      </c>
      <c r="E140" s="12" t="s">
        <v>204</v>
      </c>
      <c r="F140" s="12" t="s">
        <v>205</v>
      </c>
      <c r="G140" s="12" t="s">
        <v>206</v>
      </c>
      <c r="H140" s="13" t="s">
        <v>463</v>
      </c>
      <c r="I140" s="5">
        <f>900*0.3</f>
        <v>270</v>
      </c>
    </row>
    <row r="141" spans="1:9" ht="9.75">
      <c r="A141" s="10">
        <v>3</v>
      </c>
      <c r="B141" s="11">
        <v>675</v>
      </c>
      <c r="C141" s="12" t="s">
        <v>214</v>
      </c>
      <c r="D141" s="12" t="s">
        <v>40</v>
      </c>
      <c r="E141" s="12" t="s">
        <v>215</v>
      </c>
      <c r="F141" s="12" t="s">
        <v>216</v>
      </c>
      <c r="G141" s="12" t="s">
        <v>217</v>
      </c>
      <c r="H141" s="13" t="s">
        <v>449</v>
      </c>
      <c r="I141" s="5">
        <f>900*0.2</f>
        <v>180</v>
      </c>
    </row>
    <row r="142" spans="1:10" ht="9.75">
      <c r="A142" s="10">
        <v>4</v>
      </c>
      <c r="B142" s="11">
        <v>659</v>
      </c>
      <c r="C142" s="12" t="s">
        <v>218</v>
      </c>
      <c r="D142" s="12" t="s">
        <v>117</v>
      </c>
      <c r="E142" s="12" t="s">
        <v>219</v>
      </c>
      <c r="F142" s="12" t="s">
        <v>220</v>
      </c>
      <c r="G142" s="12" t="s">
        <v>221</v>
      </c>
      <c r="H142" s="13" t="s">
        <v>451</v>
      </c>
      <c r="I142" s="5">
        <f>900*0.1</f>
        <v>90</v>
      </c>
      <c r="J142" s="5">
        <f>SUM(I139:I142)</f>
        <v>900</v>
      </c>
    </row>
    <row r="143" ht="9.75">
      <c r="A143" s="14"/>
    </row>
    <row r="144" spans="2:10" ht="9.75">
      <c r="B144" s="4" t="s">
        <v>227</v>
      </c>
      <c r="C144" s="2" t="s">
        <v>299</v>
      </c>
      <c r="D144" s="2" t="s">
        <v>227</v>
      </c>
      <c r="E144" s="2" t="s">
        <v>399</v>
      </c>
      <c r="J144" s="5">
        <v>0</v>
      </c>
    </row>
    <row r="145" spans="3:4" ht="9.75">
      <c r="C145" s="2" t="s">
        <v>227</v>
      </c>
      <c r="D145" s="2"/>
    </row>
    <row r="146" spans="3:5" ht="9.75">
      <c r="C146" s="2" t="s">
        <v>300</v>
      </c>
      <c r="D146" s="1" t="s">
        <v>400</v>
      </c>
      <c r="E146" s="1" t="s">
        <v>401</v>
      </c>
    </row>
    <row r="147" spans="1:9" ht="9.75">
      <c r="A147" s="7" t="s">
        <v>403</v>
      </c>
      <c r="B147" s="6" t="s">
        <v>0</v>
      </c>
      <c r="C147" s="6" t="s">
        <v>1</v>
      </c>
      <c r="D147" s="6" t="s">
        <v>2</v>
      </c>
      <c r="E147" s="6" t="s">
        <v>3</v>
      </c>
      <c r="F147" s="6" t="s">
        <v>4</v>
      </c>
      <c r="G147" s="6" t="s">
        <v>5</v>
      </c>
      <c r="H147" s="8" t="s">
        <v>374</v>
      </c>
      <c r="I147" s="9" t="s">
        <v>375</v>
      </c>
    </row>
    <row r="148" spans="1:9" ht="9.75">
      <c r="A148" s="10">
        <v>1</v>
      </c>
      <c r="B148" s="11">
        <v>656</v>
      </c>
      <c r="C148" s="12" t="s">
        <v>228</v>
      </c>
      <c r="D148" s="12" t="s">
        <v>229</v>
      </c>
      <c r="E148" s="12" t="s">
        <v>230</v>
      </c>
      <c r="F148" s="12" t="s">
        <v>196</v>
      </c>
      <c r="G148" s="12" t="s">
        <v>197</v>
      </c>
      <c r="H148" s="13" t="s">
        <v>453</v>
      </c>
      <c r="I148" s="5">
        <f>960*0.4</f>
        <v>384</v>
      </c>
    </row>
    <row r="149" spans="1:9" ht="9.75">
      <c r="A149" s="10" t="s">
        <v>459</v>
      </c>
      <c r="B149" s="11">
        <v>1090</v>
      </c>
      <c r="C149" s="12" t="s">
        <v>349</v>
      </c>
      <c r="D149" s="12" t="s">
        <v>350</v>
      </c>
      <c r="E149" s="12" t="s">
        <v>351</v>
      </c>
      <c r="F149" s="12" t="s">
        <v>167</v>
      </c>
      <c r="G149" s="12" t="s">
        <v>352</v>
      </c>
      <c r="H149" s="13" t="s">
        <v>465</v>
      </c>
      <c r="I149" s="5">
        <f>960*0.25</f>
        <v>240</v>
      </c>
    </row>
    <row r="150" spans="1:9" ht="9.75">
      <c r="A150" s="10" t="s">
        <v>459</v>
      </c>
      <c r="B150" s="11">
        <v>1203</v>
      </c>
      <c r="C150" s="12" t="s">
        <v>346</v>
      </c>
      <c r="D150" s="12" t="s">
        <v>40</v>
      </c>
      <c r="E150" s="12" t="s">
        <v>347</v>
      </c>
      <c r="F150" s="12" t="s">
        <v>348</v>
      </c>
      <c r="G150" s="12" t="s">
        <v>506</v>
      </c>
      <c r="H150" s="13" t="s">
        <v>466</v>
      </c>
      <c r="I150" s="5">
        <f>960*0.25</f>
        <v>240</v>
      </c>
    </row>
    <row r="151" spans="1:10" ht="9.75">
      <c r="A151" s="10">
        <v>4</v>
      </c>
      <c r="B151" s="11">
        <v>658</v>
      </c>
      <c r="C151" s="12" t="s">
        <v>231</v>
      </c>
      <c r="D151" s="12" t="s">
        <v>130</v>
      </c>
      <c r="E151" s="12" t="s">
        <v>232</v>
      </c>
      <c r="F151" s="12" t="s">
        <v>220</v>
      </c>
      <c r="G151" s="12" t="s">
        <v>221</v>
      </c>
      <c r="H151" s="13" t="s">
        <v>467</v>
      </c>
      <c r="I151" s="5">
        <f>960*0.1</f>
        <v>96</v>
      </c>
      <c r="J151" s="5">
        <f>SUM(I148:I151)</f>
        <v>960</v>
      </c>
    </row>
    <row r="152" ht="9.75">
      <c r="A152" s="14"/>
    </row>
    <row r="153" ht="9.75">
      <c r="A153" s="14"/>
    </row>
    <row r="154" spans="3:5" ht="9.75">
      <c r="C154" s="1" t="s">
        <v>301</v>
      </c>
      <c r="D154" s="1" t="s">
        <v>283</v>
      </c>
      <c r="E154" s="2" t="s">
        <v>384</v>
      </c>
    </row>
    <row r="155" spans="1:9" ht="9.75">
      <c r="A155" s="7" t="s">
        <v>403</v>
      </c>
      <c r="B155" s="6" t="s">
        <v>0</v>
      </c>
      <c r="C155" s="6" t="s">
        <v>1</v>
      </c>
      <c r="D155" s="6" t="s">
        <v>2</v>
      </c>
      <c r="E155" s="6" t="s">
        <v>3</v>
      </c>
      <c r="F155" s="6" t="s">
        <v>4</v>
      </c>
      <c r="G155" s="6" t="s">
        <v>5</v>
      </c>
      <c r="H155" s="8" t="s">
        <v>374</v>
      </c>
      <c r="I155" s="9" t="s">
        <v>375</v>
      </c>
    </row>
    <row r="156" spans="1:9" ht="9.75">
      <c r="A156" s="10">
        <v>1</v>
      </c>
      <c r="B156" s="11">
        <v>657</v>
      </c>
      <c r="C156" s="12" t="s">
        <v>237</v>
      </c>
      <c r="D156" s="12" t="s">
        <v>238</v>
      </c>
      <c r="E156" s="12" t="s">
        <v>239</v>
      </c>
      <c r="F156" s="12" t="s">
        <v>240</v>
      </c>
      <c r="G156" s="12" t="s">
        <v>241</v>
      </c>
      <c r="H156" s="13" t="s">
        <v>449</v>
      </c>
      <c r="I156" s="5">
        <f>1080*0.4</f>
        <v>432</v>
      </c>
    </row>
    <row r="157" spans="1:9" ht="9.75">
      <c r="A157" s="10">
        <v>2</v>
      </c>
      <c r="B157" s="11">
        <v>283</v>
      </c>
      <c r="C157" s="12" t="s">
        <v>357</v>
      </c>
      <c r="D157" s="12" t="s">
        <v>358</v>
      </c>
      <c r="E157" s="12" t="s">
        <v>359</v>
      </c>
      <c r="F157" s="12" t="s">
        <v>360</v>
      </c>
      <c r="G157" s="12" t="s">
        <v>361</v>
      </c>
      <c r="H157" s="13" t="s">
        <v>440</v>
      </c>
      <c r="I157" s="5">
        <f>1080*0.3</f>
        <v>324</v>
      </c>
    </row>
    <row r="158" spans="1:9" ht="9.75">
      <c r="A158" s="10">
        <v>3</v>
      </c>
      <c r="B158" s="11">
        <v>516</v>
      </c>
      <c r="C158" s="12" t="s">
        <v>242</v>
      </c>
      <c r="D158" s="12" t="s">
        <v>143</v>
      </c>
      <c r="E158" s="12" t="s">
        <v>243</v>
      </c>
      <c r="F158" s="12" t="s">
        <v>244</v>
      </c>
      <c r="G158" s="12" t="s">
        <v>245</v>
      </c>
      <c r="H158" s="13" t="s">
        <v>468</v>
      </c>
      <c r="I158" s="5">
        <f>1080*0.2</f>
        <v>216</v>
      </c>
    </row>
    <row r="159" spans="1:10" ht="9.75">
      <c r="A159" s="10">
        <v>4</v>
      </c>
      <c r="B159" s="11">
        <v>542</v>
      </c>
      <c r="C159" s="12" t="s">
        <v>233</v>
      </c>
      <c r="D159" s="12" t="s">
        <v>117</v>
      </c>
      <c r="E159" s="12" t="s">
        <v>234</v>
      </c>
      <c r="F159" s="12" t="s">
        <v>235</v>
      </c>
      <c r="G159" s="12" t="s">
        <v>236</v>
      </c>
      <c r="H159" s="2" t="s">
        <v>451</v>
      </c>
      <c r="I159" s="5">
        <f>1080*0.1</f>
        <v>108</v>
      </c>
      <c r="J159" s="5">
        <f>SUM(I156:I159)</f>
        <v>1080</v>
      </c>
    </row>
    <row r="160" ht="9.75">
      <c r="A160" s="14"/>
    </row>
    <row r="162" spans="3:5" ht="9.75">
      <c r="C162" s="2" t="s">
        <v>302</v>
      </c>
      <c r="D162" s="2" t="s">
        <v>283</v>
      </c>
      <c r="E162" s="2" t="s">
        <v>402</v>
      </c>
    </row>
    <row r="163" spans="1:9" ht="9.75">
      <c r="A163" s="7" t="s">
        <v>403</v>
      </c>
      <c r="B163" s="6" t="s">
        <v>0</v>
      </c>
      <c r="C163" s="6" t="s">
        <v>1</v>
      </c>
      <c r="D163" s="6" t="s">
        <v>2</v>
      </c>
      <c r="E163" s="6" t="s">
        <v>3</v>
      </c>
      <c r="F163" s="6" t="s">
        <v>4</v>
      </c>
      <c r="G163" s="6" t="s">
        <v>5</v>
      </c>
      <c r="H163" s="8" t="s">
        <v>374</v>
      </c>
      <c r="I163" s="9" t="s">
        <v>375</v>
      </c>
    </row>
    <row r="164" spans="1:9" ht="9.75">
      <c r="A164" s="10">
        <v>1</v>
      </c>
      <c r="B164" s="11">
        <v>516</v>
      </c>
      <c r="C164" s="12" t="s">
        <v>242</v>
      </c>
      <c r="D164" s="12" t="s">
        <v>143</v>
      </c>
      <c r="E164" s="12" t="s">
        <v>243</v>
      </c>
      <c r="F164" s="12" t="s">
        <v>244</v>
      </c>
      <c r="G164" s="12" t="s">
        <v>245</v>
      </c>
      <c r="H164" s="13" t="s">
        <v>469</v>
      </c>
      <c r="I164" s="5">
        <f>1340*0.4</f>
        <v>536</v>
      </c>
    </row>
    <row r="165" spans="1:9" ht="9.75">
      <c r="A165" s="10">
        <v>2</v>
      </c>
      <c r="B165" s="11">
        <v>277</v>
      </c>
      <c r="C165" s="12" t="s">
        <v>353</v>
      </c>
      <c r="D165" s="12" t="s">
        <v>117</v>
      </c>
      <c r="E165" s="12" t="s">
        <v>354</v>
      </c>
      <c r="F165" s="12" t="s">
        <v>355</v>
      </c>
      <c r="G165" s="12" t="s">
        <v>356</v>
      </c>
      <c r="H165" s="13" t="s">
        <v>470</v>
      </c>
      <c r="I165" s="5">
        <f>1340*0.3</f>
        <v>402</v>
      </c>
    </row>
    <row r="166" spans="1:9" ht="9.75">
      <c r="A166" s="10" t="s">
        <v>431</v>
      </c>
      <c r="B166" s="11">
        <v>542</v>
      </c>
      <c r="C166" s="12" t="s">
        <v>233</v>
      </c>
      <c r="D166" s="12" t="s">
        <v>117</v>
      </c>
      <c r="E166" s="12" t="s">
        <v>234</v>
      </c>
      <c r="F166" s="12" t="s">
        <v>235</v>
      </c>
      <c r="G166" s="12" t="s">
        <v>236</v>
      </c>
      <c r="H166" s="13" t="s">
        <v>471</v>
      </c>
      <c r="I166" s="5">
        <f>1340*0.15</f>
        <v>201</v>
      </c>
    </row>
    <row r="167" spans="1:12" ht="9.75">
      <c r="A167" s="10" t="s">
        <v>431</v>
      </c>
      <c r="B167" s="11">
        <v>591</v>
      </c>
      <c r="C167" s="12" t="s">
        <v>246</v>
      </c>
      <c r="D167" s="12" t="s">
        <v>212</v>
      </c>
      <c r="E167" s="12" t="s">
        <v>247</v>
      </c>
      <c r="F167" s="12" t="s">
        <v>248</v>
      </c>
      <c r="G167" s="12" t="s">
        <v>249</v>
      </c>
      <c r="H167" s="2" t="s">
        <v>472</v>
      </c>
      <c r="I167" s="5">
        <f>1340*0.15</f>
        <v>201</v>
      </c>
      <c r="J167" s="5">
        <f>SUM(I164:I167)</f>
        <v>1340</v>
      </c>
      <c r="K167" s="21">
        <f>SUM(J6:J167)</f>
        <v>19680</v>
      </c>
      <c r="L167" s="27" t="s">
        <v>509</v>
      </c>
    </row>
    <row r="168" ht="9.75">
      <c r="A168" s="14"/>
    </row>
    <row r="169" ht="9.75">
      <c r="A169" s="14"/>
    </row>
    <row r="170" ht="9.75">
      <c r="A170" s="14"/>
    </row>
    <row r="172" spans="3:5" ht="9.75">
      <c r="C172" s="1" t="s">
        <v>303</v>
      </c>
      <c r="D172" s="1" t="s">
        <v>475</v>
      </c>
      <c r="E172" s="1" t="s">
        <v>501</v>
      </c>
    </row>
    <row r="173" spans="1:11" ht="9.75">
      <c r="A173" s="7" t="s">
        <v>403</v>
      </c>
      <c r="B173" s="6" t="s">
        <v>0</v>
      </c>
      <c r="C173" s="6" t="s">
        <v>1</v>
      </c>
      <c r="D173" s="6" t="s">
        <v>2</v>
      </c>
      <c r="E173" s="6" t="s">
        <v>3</v>
      </c>
      <c r="F173" s="6" t="s">
        <v>4</v>
      </c>
      <c r="G173" s="6" t="s">
        <v>5</v>
      </c>
      <c r="H173" s="9" t="s">
        <v>474</v>
      </c>
      <c r="I173" s="9" t="s">
        <v>375</v>
      </c>
      <c r="J173" s="1"/>
      <c r="K173" s="8" t="s">
        <v>473</v>
      </c>
    </row>
    <row r="174" spans="1:11" ht="9.75">
      <c r="A174" s="10">
        <v>1</v>
      </c>
      <c r="B174" s="11">
        <v>646</v>
      </c>
      <c r="C174" s="12" t="s">
        <v>41</v>
      </c>
      <c r="D174" s="12" t="s">
        <v>42</v>
      </c>
      <c r="E174" s="12" t="s">
        <v>43</v>
      </c>
      <c r="F174" s="12" t="s">
        <v>44</v>
      </c>
      <c r="G174" s="12" t="s">
        <v>45</v>
      </c>
      <c r="H174" s="22" t="s">
        <v>410</v>
      </c>
      <c r="I174" s="5">
        <v>1856.87</v>
      </c>
      <c r="J174" s="1"/>
      <c r="K174" s="13" t="s">
        <v>492</v>
      </c>
    </row>
    <row r="175" spans="1:11" ht="9.75">
      <c r="A175" s="10">
        <v>2</v>
      </c>
      <c r="B175" s="11">
        <v>635</v>
      </c>
      <c r="C175" s="12" t="s">
        <v>31</v>
      </c>
      <c r="D175" s="12" t="s">
        <v>22</v>
      </c>
      <c r="E175" s="12" t="s">
        <v>32</v>
      </c>
      <c r="F175" s="12" t="s">
        <v>33</v>
      </c>
      <c r="G175" s="12" t="s">
        <v>34</v>
      </c>
      <c r="H175" s="22" t="s">
        <v>411</v>
      </c>
      <c r="I175" s="5">
        <v>1485.5</v>
      </c>
      <c r="J175" s="1"/>
      <c r="K175" s="13" t="s">
        <v>493</v>
      </c>
    </row>
    <row r="176" spans="1:11" ht="9.75" customHeight="1">
      <c r="A176" s="10">
        <v>3</v>
      </c>
      <c r="B176" s="11">
        <v>677</v>
      </c>
      <c r="C176" s="12" t="s">
        <v>16</v>
      </c>
      <c r="D176" s="12" t="s">
        <v>17</v>
      </c>
      <c r="E176" s="12" t="s">
        <v>18</v>
      </c>
      <c r="F176" s="12" t="s">
        <v>19</v>
      </c>
      <c r="G176" s="12" t="s">
        <v>20</v>
      </c>
      <c r="H176" s="22" t="s">
        <v>412</v>
      </c>
      <c r="I176" s="5">
        <v>1114.12</v>
      </c>
      <c r="J176" s="1"/>
      <c r="K176" s="13" t="s">
        <v>494</v>
      </c>
    </row>
    <row r="177" spans="1:11" ht="9.75">
      <c r="A177" s="10">
        <v>4</v>
      </c>
      <c r="B177" s="11">
        <v>692</v>
      </c>
      <c r="C177" s="12" t="s">
        <v>6</v>
      </c>
      <c r="D177" s="12" t="s">
        <v>7</v>
      </c>
      <c r="E177" s="12" t="s">
        <v>8</v>
      </c>
      <c r="F177" s="12" t="s">
        <v>9</v>
      </c>
      <c r="G177" s="12" t="s">
        <v>10</v>
      </c>
      <c r="H177" s="22" t="s">
        <v>414</v>
      </c>
      <c r="I177" s="5">
        <v>742.75</v>
      </c>
      <c r="J177" s="1"/>
      <c r="K177" s="13" t="s">
        <v>408</v>
      </c>
    </row>
    <row r="178" spans="1:11" ht="9.75">
      <c r="A178" s="10">
        <v>5</v>
      </c>
      <c r="B178" s="11">
        <v>678</v>
      </c>
      <c r="C178" s="12" t="s">
        <v>11</v>
      </c>
      <c r="D178" s="12" t="s">
        <v>12</v>
      </c>
      <c r="E178" s="12" t="s">
        <v>13</v>
      </c>
      <c r="F178" s="12" t="s">
        <v>14</v>
      </c>
      <c r="G178" s="12" t="s">
        <v>15</v>
      </c>
      <c r="H178" s="22" t="s">
        <v>409</v>
      </c>
      <c r="I178" s="5">
        <v>557.06</v>
      </c>
      <c r="J178" s="1"/>
      <c r="K178" s="13" t="s">
        <v>491</v>
      </c>
    </row>
    <row r="179" spans="1:11" ht="11.25" customHeight="1">
      <c r="A179" s="10">
        <v>6</v>
      </c>
      <c r="B179" s="11">
        <v>696</v>
      </c>
      <c r="C179" s="12" t="s">
        <v>250</v>
      </c>
      <c r="D179" s="12" t="s">
        <v>251</v>
      </c>
      <c r="E179" s="12" t="s">
        <v>252</v>
      </c>
      <c r="F179" s="12" t="s">
        <v>186</v>
      </c>
      <c r="G179" s="12" t="s">
        <v>187</v>
      </c>
      <c r="H179" s="22" t="s">
        <v>476</v>
      </c>
      <c r="I179" s="5">
        <v>433.27</v>
      </c>
      <c r="J179" s="5">
        <f>SUM(I174:I179)</f>
        <v>6189.57</v>
      </c>
      <c r="K179" s="13" t="s">
        <v>495</v>
      </c>
    </row>
    <row r="180" spans="1:11" ht="11.25" customHeight="1">
      <c r="A180" s="19"/>
      <c r="B180" s="18"/>
      <c r="C180" s="2"/>
      <c r="D180" s="2"/>
      <c r="E180" s="2"/>
      <c r="F180" s="2"/>
      <c r="G180" s="2"/>
      <c r="H180" s="2"/>
      <c r="J180" s="22"/>
      <c r="K180" s="5"/>
    </row>
    <row r="181" ht="9.75">
      <c r="B181" s="4" t="s">
        <v>227</v>
      </c>
    </row>
    <row r="182" spans="3:5" ht="20.25">
      <c r="C182" s="2" t="s">
        <v>304</v>
      </c>
      <c r="D182" s="2" t="s">
        <v>305</v>
      </c>
      <c r="E182" s="2" t="s">
        <v>502</v>
      </c>
    </row>
    <row r="183" spans="1:11" ht="9.75">
      <c r="A183" s="7" t="s">
        <v>403</v>
      </c>
      <c r="B183" s="6" t="s">
        <v>0</v>
      </c>
      <c r="C183" s="6" t="s">
        <v>1</v>
      </c>
      <c r="D183" s="6" t="s">
        <v>2</v>
      </c>
      <c r="E183" s="6" t="s">
        <v>3</v>
      </c>
      <c r="F183" s="6" t="s">
        <v>4</v>
      </c>
      <c r="G183" s="6" t="s">
        <v>5</v>
      </c>
      <c r="H183" s="9" t="s">
        <v>474</v>
      </c>
      <c r="I183" s="9" t="s">
        <v>375</v>
      </c>
      <c r="J183" s="1"/>
      <c r="K183" s="8" t="s">
        <v>473</v>
      </c>
    </row>
    <row r="184" spans="1:11" ht="9.75">
      <c r="A184" s="10">
        <v>1</v>
      </c>
      <c r="B184" s="11">
        <v>645</v>
      </c>
      <c r="C184" s="12" t="s">
        <v>69</v>
      </c>
      <c r="D184" s="12" t="s">
        <v>70</v>
      </c>
      <c r="E184" s="12" t="s">
        <v>71</v>
      </c>
      <c r="F184" s="12" t="s">
        <v>44</v>
      </c>
      <c r="G184" s="12" t="s">
        <v>45</v>
      </c>
      <c r="H184" s="22" t="s">
        <v>410</v>
      </c>
      <c r="I184" s="5">
        <v>1856.87</v>
      </c>
      <c r="J184" s="1"/>
      <c r="K184" s="13" t="s">
        <v>499</v>
      </c>
    </row>
    <row r="185" spans="1:11" ht="9.75">
      <c r="A185" s="10">
        <v>2</v>
      </c>
      <c r="B185" s="11">
        <v>633</v>
      </c>
      <c r="C185" s="12" t="s">
        <v>65</v>
      </c>
      <c r="D185" s="12" t="s">
        <v>66</v>
      </c>
      <c r="E185" s="12" t="s">
        <v>67</v>
      </c>
      <c r="F185" s="12" t="s">
        <v>68</v>
      </c>
      <c r="G185" s="12" t="s">
        <v>34</v>
      </c>
      <c r="H185" s="22" t="s">
        <v>411</v>
      </c>
      <c r="I185" s="5">
        <v>1485.5</v>
      </c>
      <c r="J185" s="1"/>
      <c r="K185" s="13" t="s">
        <v>493</v>
      </c>
    </row>
    <row r="186" spans="1:11" ht="9.75">
      <c r="A186" s="10">
        <v>3</v>
      </c>
      <c r="B186" s="11">
        <v>685</v>
      </c>
      <c r="C186" s="12" t="s">
        <v>253</v>
      </c>
      <c r="D186" s="12" t="s">
        <v>254</v>
      </c>
      <c r="E186" s="12" t="s">
        <v>255</v>
      </c>
      <c r="F186" s="12" t="s">
        <v>159</v>
      </c>
      <c r="G186" s="12" t="s">
        <v>256</v>
      </c>
      <c r="H186" s="22" t="s">
        <v>412</v>
      </c>
      <c r="I186" s="5">
        <v>1114.12</v>
      </c>
      <c r="J186" s="1"/>
      <c r="K186" s="13" t="s">
        <v>497</v>
      </c>
    </row>
    <row r="187" spans="1:11" ht="12" customHeight="1">
      <c r="A187" s="10">
        <v>4</v>
      </c>
      <c r="B187" s="11">
        <v>615</v>
      </c>
      <c r="C187" s="12" t="s">
        <v>46</v>
      </c>
      <c r="D187" s="12" t="s">
        <v>47</v>
      </c>
      <c r="E187" s="12" t="s">
        <v>48</v>
      </c>
      <c r="F187" s="12" t="s">
        <v>49</v>
      </c>
      <c r="G187" s="12" t="s">
        <v>50</v>
      </c>
      <c r="H187" s="22" t="s">
        <v>415</v>
      </c>
      <c r="I187" s="5">
        <v>742.75</v>
      </c>
      <c r="J187" s="1"/>
      <c r="K187" s="13" t="s">
        <v>500</v>
      </c>
    </row>
    <row r="188" spans="1:11" ht="9.75" customHeight="1">
      <c r="A188" s="10">
        <v>5</v>
      </c>
      <c r="B188" s="11">
        <v>680</v>
      </c>
      <c r="C188" s="12" t="s">
        <v>59</v>
      </c>
      <c r="D188" s="12" t="s">
        <v>60</v>
      </c>
      <c r="E188" s="12" t="s">
        <v>61</v>
      </c>
      <c r="F188" s="12" t="s">
        <v>477</v>
      </c>
      <c r="G188" s="12" t="s">
        <v>63</v>
      </c>
      <c r="H188" s="22" t="s">
        <v>417</v>
      </c>
      <c r="I188" s="5">
        <v>557.06</v>
      </c>
      <c r="J188" s="1"/>
      <c r="K188" s="13" t="s">
        <v>496</v>
      </c>
    </row>
    <row r="189" spans="1:11" ht="9.75">
      <c r="A189" s="10">
        <v>6</v>
      </c>
      <c r="B189" s="11">
        <v>652</v>
      </c>
      <c r="C189" s="12" t="s">
        <v>54</v>
      </c>
      <c r="D189" s="12" t="s">
        <v>55</v>
      </c>
      <c r="E189" s="12" t="s">
        <v>56</v>
      </c>
      <c r="F189" s="12" t="s">
        <v>57</v>
      </c>
      <c r="G189" s="12" t="s">
        <v>58</v>
      </c>
      <c r="H189" s="22" t="s">
        <v>418</v>
      </c>
      <c r="I189" s="5">
        <v>433.27</v>
      </c>
      <c r="J189" s="5">
        <f>SUM(I184:I189)</f>
        <v>6189.57</v>
      </c>
      <c r="K189" s="13" t="s">
        <v>498</v>
      </c>
    </row>
    <row r="190" spans="1:7" ht="9.75">
      <c r="A190" s="19"/>
      <c r="B190" s="18"/>
      <c r="C190" s="2"/>
      <c r="D190" s="2"/>
      <c r="E190" s="2"/>
      <c r="F190" s="2"/>
      <c r="G190" s="2"/>
    </row>
    <row r="191" spans="3:5" ht="9.75">
      <c r="C191" s="2" t="s">
        <v>306</v>
      </c>
      <c r="D191" s="2" t="s">
        <v>478</v>
      </c>
      <c r="E191" s="2" t="s">
        <v>501</v>
      </c>
    </row>
    <row r="192" spans="1:9" ht="9.75">
      <c r="A192" s="7" t="s">
        <v>403</v>
      </c>
      <c r="B192" s="6" t="s">
        <v>0</v>
      </c>
      <c r="C192" s="6" t="s">
        <v>1</v>
      </c>
      <c r="D192" s="6" t="s">
        <v>2</v>
      </c>
      <c r="E192" s="6" t="s">
        <v>3</v>
      </c>
      <c r="F192" s="6" t="s">
        <v>4</v>
      </c>
      <c r="G192" s="6" t="s">
        <v>5</v>
      </c>
      <c r="H192" s="8" t="s">
        <v>374</v>
      </c>
      <c r="I192" s="9" t="s">
        <v>375</v>
      </c>
    </row>
    <row r="193" spans="1:9" ht="9.75">
      <c r="A193" s="10">
        <v>1</v>
      </c>
      <c r="B193" s="11">
        <v>646</v>
      </c>
      <c r="C193" s="12" t="s">
        <v>41</v>
      </c>
      <c r="D193" s="12" t="s">
        <v>42</v>
      </c>
      <c r="E193" s="12" t="s">
        <v>43</v>
      </c>
      <c r="F193" s="12" t="s">
        <v>44</v>
      </c>
      <c r="G193" s="12" t="s">
        <v>45</v>
      </c>
      <c r="H193" s="13" t="s">
        <v>410</v>
      </c>
      <c r="I193" s="5">
        <v>1856.87</v>
      </c>
    </row>
    <row r="194" spans="1:9" ht="9.75">
      <c r="A194" s="10">
        <v>2</v>
      </c>
      <c r="B194" s="11">
        <v>689</v>
      </c>
      <c r="C194" s="12" t="s">
        <v>404</v>
      </c>
      <c r="D194" s="12" t="s">
        <v>22</v>
      </c>
      <c r="E194" s="12" t="s">
        <v>23</v>
      </c>
      <c r="F194" s="12" t="s">
        <v>24</v>
      </c>
      <c r="G194" s="12" t="s">
        <v>25</v>
      </c>
      <c r="H194" s="13" t="s">
        <v>405</v>
      </c>
      <c r="I194" s="5">
        <v>1485.5</v>
      </c>
    </row>
    <row r="195" spans="1:9" ht="9.75">
      <c r="A195" s="10">
        <v>3</v>
      </c>
      <c r="B195" s="11">
        <v>677</v>
      </c>
      <c r="C195" s="12" t="s">
        <v>16</v>
      </c>
      <c r="D195" s="12" t="s">
        <v>17</v>
      </c>
      <c r="E195" s="12" t="s">
        <v>18</v>
      </c>
      <c r="F195" s="12" t="s">
        <v>19</v>
      </c>
      <c r="G195" s="12" t="s">
        <v>20</v>
      </c>
      <c r="H195" s="13" t="s">
        <v>412</v>
      </c>
      <c r="I195" s="5">
        <v>1114.12</v>
      </c>
    </row>
    <row r="196" spans="1:9" ht="9.75">
      <c r="A196" s="10">
        <v>4</v>
      </c>
      <c r="B196" s="11">
        <v>692</v>
      </c>
      <c r="C196" s="12" t="s">
        <v>6</v>
      </c>
      <c r="D196" s="12" t="s">
        <v>7</v>
      </c>
      <c r="E196" s="12" t="s">
        <v>8</v>
      </c>
      <c r="F196" s="12" t="s">
        <v>9</v>
      </c>
      <c r="G196" s="12" t="s">
        <v>10</v>
      </c>
      <c r="H196" s="2" t="s">
        <v>414</v>
      </c>
      <c r="I196" s="5">
        <v>742.75</v>
      </c>
    </row>
    <row r="197" spans="1:9" ht="9.75">
      <c r="A197" s="10">
        <v>5</v>
      </c>
      <c r="B197" s="11">
        <v>643</v>
      </c>
      <c r="C197" s="12" t="s">
        <v>26</v>
      </c>
      <c r="D197" s="12" t="s">
        <v>27</v>
      </c>
      <c r="E197" s="12" t="s">
        <v>28</v>
      </c>
      <c r="F197" s="12" t="s">
        <v>29</v>
      </c>
      <c r="G197" s="12" t="s">
        <v>30</v>
      </c>
      <c r="H197" s="2" t="s">
        <v>407</v>
      </c>
      <c r="I197" s="5">
        <v>557.06</v>
      </c>
    </row>
    <row r="198" spans="1:10" ht="9.75">
      <c r="A198" s="10">
        <v>6</v>
      </c>
      <c r="B198" s="11">
        <v>678</v>
      </c>
      <c r="C198" s="12" t="s">
        <v>11</v>
      </c>
      <c r="D198" s="12" t="s">
        <v>12</v>
      </c>
      <c r="E198" s="12" t="s">
        <v>13</v>
      </c>
      <c r="F198" s="12" t="s">
        <v>14</v>
      </c>
      <c r="G198" s="12" t="s">
        <v>15</v>
      </c>
      <c r="H198" s="2" t="s">
        <v>409</v>
      </c>
      <c r="I198" s="5">
        <v>433.27</v>
      </c>
      <c r="J198" s="5">
        <f>SUM(I193:I198)</f>
        <v>6189.57</v>
      </c>
    </row>
    <row r="201" spans="3:5" ht="20.25">
      <c r="C201" s="2" t="s">
        <v>307</v>
      </c>
      <c r="D201" s="2" t="s">
        <v>305</v>
      </c>
      <c r="E201" s="2" t="s">
        <v>503</v>
      </c>
    </row>
    <row r="202" spans="1:9" ht="9.75">
      <c r="A202" s="7" t="s">
        <v>403</v>
      </c>
      <c r="B202" s="6" t="s">
        <v>0</v>
      </c>
      <c r="C202" s="6" t="s">
        <v>1</v>
      </c>
      <c r="D202" s="6" t="s">
        <v>2</v>
      </c>
      <c r="E202" s="6" t="s">
        <v>3</v>
      </c>
      <c r="F202" s="6" t="s">
        <v>4</v>
      </c>
      <c r="G202" s="6" t="s">
        <v>5</v>
      </c>
      <c r="H202" s="8" t="s">
        <v>374</v>
      </c>
      <c r="I202" s="9" t="s">
        <v>375</v>
      </c>
    </row>
    <row r="203" spans="1:9" ht="9.75">
      <c r="A203" s="10">
        <v>1</v>
      </c>
      <c r="B203" s="11">
        <v>645</v>
      </c>
      <c r="C203" s="12" t="s">
        <v>69</v>
      </c>
      <c r="D203" s="12" t="s">
        <v>70</v>
      </c>
      <c r="E203" s="12" t="s">
        <v>71</v>
      </c>
      <c r="F203" s="12" t="s">
        <v>44</v>
      </c>
      <c r="G203" s="12" t="s">
        <v>45</v>
      </c>
      <c r="H203" s="13" t="s">
        <v>410</v>
      </c>
      <c r="I203" s="5">
        <v>1856.87</v>
      </c>
    </row>
    <row r="204" spans="1:9" ht="9.75">
      <c r="A204" s="10">
        <v>2</v>
      </c>
      <c r="B204" s="11">
        <v>633</v>
      </c>
      <c r="C204" s="12" t="s">
        <v>65</v>
      </c>
      <c r="D204" s="12" t="s">
        <v>66</v>
      </c>
      <c r="E204" s="12" t="s">
        <v>67</v>
      </c>
      <c r="F204" s="12" t="s">
        <v>68</v>
      </c>
      <c r="G204" s="12" t="s">
        <v>34</v>
      </c>
      <c r="H204" s="13" t="s">
        <v>411</v>
      </c>
      <c r="I204" s="5">
        <v>1485.5</v>
      </c>
    </row>
    <row r="205" spans="1:9" ht="9.75">
      <c r="A205" s="10">
        <v>3</v>
      </c>
      <c r="B205" s="11">
        <v>685</v>
      </c>
      <c r="C205" s="12" t="s">
        <v>253</v>
      </c>
      <c r="D205" s="12" t="s">
        <v>254</v>
      </c>
      <c r="E205" s="12" t="s">
        <v>255</v>
      </c>
      <c r="F205" s="12" t="s">
        <v>159</v>
      </c>
      <c r="G205" s="12" t="s">
        <v>256</v>
      </c>
      <c r="H205" s="13" t="s">
        <v>412</v>
      </c>
      <c r="I205" s="5">
        <v>1114.12</v>
      </c>
    </row>
    <row r="206" spans="1:9" ht="9.75">
      <c r="A206" s="10">
        <v>4</v>
      </c>
      <c r="B206" s="11">
        <v>670</v>
      </c>
      <c r="C206" s="12" t="s">
        <v>21</v>
      </c>
      <c r="D206" s="12" t="s">
        <v>55</v>
      </c>
      <c r="E206" s="12" t="s">
        <v>257</v>
      </c>
      <c r="F206" s="12" t="s">
        <v>258</v>
      </c>
      <c r="G206" s="12" t="s">
        <v>259</v>
      </c>
      <c r="H206" s="2" t="s">
        <v>440</v>
      </c>
      <c r="I206" s="5">
        <v>742.75</v>
      </c>
    </row>
    <row r="207" spans="1:9" ht="9.75">
      <c r="A207" s="10">
        <v>5</v>
      </c>
      <c r="B207" s="11">
        <v>680</v>
      </c>
      <c r="C207" s="12" t="s">
        <v>59</v>
      </c>
      <c r="D207" s="12" t="s">
        <v>60</v>
      </c>
      <c r="E207" s="12" t="s">
        <v>61</v>
      </c>
      <c r="F207" s="12" t="s">
        <v>62</v>
      </c>
      <c r="G207" s="12" t="s">
        <v>63</v>
      </c>
      <c r="H207" s="2" t="s">
        <v>417</v>
      </c>
      <c r="I207" s="5">
        <v>557.06</v>
      </c>
    </row>
    <row r="208" spans="1:10" ht="9.75">
      <c r="A208" s="10">
        <v>6</v>
      </c>
      <c r="B208" s="11">
        <v>681</v>
      </c>
      <c r="C208" s="12" t="s">
        <v>21</v>
      </c>
      <c r="D208" s="12" t="s">
        <v>27</v>
      </c>
      <c r="E208" s="12" t="s">
        <v>51</v>
      </c>
      <c r="F208" s="12" t="s">
        <v>52</v>
      </c>
      <c r="G208" s="12" t="s">
        <v>53</v>
      </c>
      <c r="H208" s="2" t="s">
        <v>419</v>
      </c>
      <c r="I208" s="5">
        <v>433.27</v>
      </c>
      <c r="J208" s="5">
        <f>SUM(I203:I208)</f>
        <v>6189.57</v>
      </c>
    </row>
    <row r="211" spans="3:5" ht="9.75">
      <c r="C211" s="2" t="s">
        <v>308</v>
      </c>
      <c r="D211" s="2" t="s">
        <v>309</v>
      </c>
      <c r="E211" s="2" t="s">
        <v>504</v>
      </c>
    </row>
    <row r="212" spans="1:9" ht="9.75">
      <c r="A212" s="7" t="s">
        <v>403</v>
      </c>
      <c r="B212" s="6" t="s">
        <v>0</v>
      </c>
      <c r="C212" s="6" t="s">
        <v>1</v>
      </c>
      <c r="D212" s="6" t="s">
        <v>2</v>
      </c>
      <c r="E212" s="6" t="s">
        <v>3</v>
      </c>
      <c r="F212" s="6" t="s">
        <v>4</v>
      </c>
      <c r="G212" s="6" t="s">
        <v>5</v>
      </c>
      <c r="H212" s="8" t="s">
        <v>374</v>
      </c>
      <c r="I212" s="9" t="s">
        <v>375</v>
      </c>
    </row>
    <row r="213" spans="1:9" ht="9.75">
      <c r="A213" s="10">
        <v>1</v>
      </c>
      <c r="B213" s="11">
        <v>552</v>
      </c>
      <c r="C213" s="12" t="s">
        <v>129</v>
      </c>
      <c r="D213" s="12" t="s">
        <v>130</v>
      </c>
      <c r="E213" s="12" t="s">
        <v>131</v>
      </c>
      <c r="F213" s="12" t="s">
        <v>132</v>
      </c>
      <c r="G213" s="12" t="s">
        <v>128</v>
      </c>
      <c r="H213" s="13" t="s">
        <v>440</v>
      </c>
      <c r="I213" s="5">
        <v>1273.64</v>
      </c>
    </row>
    <row r="214" spans="1:9" ht="9.75">
      <c r="A214" s="10" t="s">
        <v>459</v>
      </c>
      <c r="B214" s="11">
        <v>540</v>
      </c>
      <c r="C214" s="12" t="s">
        <v>260</v>
      </c>
      <c r="D214" s="12" t="s">
        <v>261</v>
      </c>
      <c r="E214" s="12" t="s">
        <v>262</v>
      </c>
      <c r="F214" s="12" t="s">
        <v>263</v>
      </c>
      <c r="G214" s="12" t="s">
        <v>264</v>
      </c>
      <c r="H214" s="13" t="s">
        <v>443</v>
      </c>
      <c r="I214" s="5">
        <v>796.02</v>
      </c>
    </row>
    <row r="215" spans="1:9" ht="9.75">
      <c r="A215" s="10" t="s">
        <v>459</v>
      </c>
      <c r="B215" s="11">
        <v>642</v>
      </c>
      <c r="C215" s="12" t="s">
        <v>106</v>
      </c>
      <c r="D215" s="12" t="s">
        <v>55</v>
      </c>
      <c r="E215" s="12" t="s">
        <v>107</v>
      </c>
      <c r="F215" s="12" t="s">
        <v>108</v>
      </c>
      <c r="G215" s="12" t="s">
        <v>109</v>
      </c>
      <c r="H215" s="13" t="s">
        <v>428</v>
      </c>
      <c r="I215" s="5">
        <v>796.02</v>
      </c>
    </row>
    <row r="216" spans="1:11" ht="9.75">
      <c r="A216" s="10">
        <v>4</v>
      </c>
      <c r="B216" s="11">
        <v>611</v>
      </c>
      <c r="C216" s="12" t="s">
        <v>144</v>
      </c>
      <c r="D216" s="12" t="s">
        <v>145</v>
      </c>
      <c r="E216" s="12" t="s">
        <v>146</v>
      </c>
      <c r="F216" s="12" t="s">
        <v>147</v>
      </c>
      <c r="G216" s="12" t="s">
        <v>148</v>
      </c>
      <c r="H216" s="2" t="s">
        <v>447</v>
      </c>
      <c r="I216" s="5">
        <v>318.41</v>
      </c>
      <c r="J216" s="5">
        <f>SUM(I213:I218)</f>
        <v>3184.0899999999997</v>
      </c>
      <c r="K216" s="5" t="s">
        <v>227</v>
      </c>
    </row>
    <row r="217" spans="1:9" ht="9.75">
      <c r="A217" s="10">
        <v>5</v>
      </c>
      <c r="B217" s="11">
        <v>584</v>
      </c>
      <c r="C217" s="12" t="s">
        <v>121</v>
      </c>
      <c r="D217" s="12" t="s">
        <v>122</v>
      </c>
      <c r="E217" s="12" t="s">
        <v>64</v>
      </c>
      <c r="F217" s="12" t="s">
        <v>123</v>
      </c>
      <c r="G217" s="12" t="s">
        <v>124</v>
      </c>
      <c r="H217" s="2" t="s">
        <v>436</v>
      </c>
      <c r="I217" s="24" t="s">
        <v>490</v>
      </c>
    </row>
    <row r="218" spans="1:9" ht="9.75">
      <c r="A218" s="10">
        <v>6</v>
      </c>
      <c r="B218" s="11">
        <v>672</v>
      </c>
      <c r="C218" s="12" t="s">
        <v>116</v>
      </c>
      <c r="D218" s="12" t="s">
        <v>117</v>
      </c>
      <c r="E218" s="12" t="s">
        <v>118</v>
      </c>
      <c r="F218" s="12" t="s">
        <v>119</v>
      </c>
      <c r="G218" s="12" t="s">
        <v>120</v>
      </c>
      <c r="H218" s="2" t="s">
        <v>464</v>
      </c>
      <c r="I218" s="24" t="s">
        <v>490</v>
      </c>
    </row>
    <row r="221" spans="3:5" ht="20.25">
      <c r="C221" s="2" t="s">
        <v>310</v>
      </c>
      <c r="D221" s="2" t="s">
        <v>479</v>
      </c>
      <c r="E221" s="2" t="s">
        <v>505</v>
      </c>
    </row>
    <row r="222" spans="1:9" ht="9.75">
      <c r="A222" s="7" t="s">
        <v>403</v>
      </c>
      <c r="B222" s="6" t="s">
        <v>0</v>
      </c>
      <c r="C222" s="6" t="s">
        <v>1</v>
      </c>
      <c r="D222" s="6" t="s">
        <v>2</v>
      </c>
      <c r="E222" s="6" t="s">
        <v>3</v>
      </c>
      <c r="F222" s="6" t="s">
        <v>4</v>
      </c>
      <c r="G222" s="6" t="s">
        <v>5</v>
      </c>
      <c r="H222" s="8" t="s">
        <v>374</v>
      </c>
      <c r="I222" s="9" t="s">
        <v>375</v>
      </c>
    </row>
    <row r="223" spans="1:9" ht="9.75">
      <c r="A223" s="10">
        <v>1</v>
      </c>
      <c r="B223" s="23">
        <v>378</v>
      </c>
      <c r="C223" s="12" t="s">
        <v>362</v>
      </c>
      <c r="D223" s="12" t="s">
        <v>363</v>
      </c>
      <c r="E223" s="12" t="s">
        <v>364</v>
      </c>
      <c r="F223" s="12" t="s">
        <v>365</v>
      </c>
      <c r="G223" s="12" t="s">
        <v>366</v>
      </c>
      <c r="H223" s="13" t="s">
        <v>480</v>
      </c>
      <c r="I223" s="5">
        <v>2294.39</v>
      </c>
    </row>
    <row r="224" spans="1:10" ht="9.75">
      <c r="A224" s="10">
        <v>2</v>
      </c>
      <c r="B224" s="11">
        <v>589</v>
      </c>
      <c r="C224" s="12" t="s">
        <v>157</v>
      </c>
      <c r="D224" s="12" t="s">
        <v>145</v>
      </c>
      <c r="E224" s="12" t="s">
        <v>158</v>
      </c>
      <c r="F224" s="12" t="s">
        <v>159</v>
      </c>
      <c r="G224" s="12" t="s">
        <v>160</v>
      </c>
      <c r="H224" s="13" t="s">
        <v>447</v>
      </c>
      <c r="I224" s="5">
        <v>1529.59</v>
      </c>
      <c r="J224" s="5">
        <f>SUM(I223:I224)</f>
        <v>3823.9799999999996</v>
      </c>
    </row>
    <row r="227" spans="3:5" ht="9.75">
      <c r="C227" s="1" t="s">
        <v>311</v>
      </c>
      <c r="D227" s="1" t="s">
        <v>482</v>
      </c>
      <c r="E227" s="2" t="s">
        <v>505</v>
      </c>
    </row>
    <row r="228" spans="1:9" ht="9.75">
      <c r="A228" s="7" t="s">
        <v>403</v>
      </c>
      <c r="B228" s="6" t="s">
        <v>0</v>
      </c>
      <c r="C228" s="6" t="s">
        <v>1</v>
      </c>
      <c r="D228" s="6" t="s">
        <v>2</v>
      </c>
      <c r="E228" s="6" t="s">
        <v>3</v>
      </c>
      <c r="F228" s="6" t="s">
        <v>4</v>
      </c>
      <c r="G228" s="6" t="s">
        <v>5</v>
      </c>
      <c r="H228" s="8" t="s">
        <v>374</v>
      </c>
      <c r="I228" s="9" t="s">
        <v>375</v>
      </c>
    </row>
    <row r="229" spans="1:9" ht="9.75">
      <c r="A229" s="10">
        <v>1</v>
      </c>
      <c r="B229" s="11">
        <v>686</v>
      </c>
      <c r="C229" s="12" t="s">
        <v>265</v>
      </c>
      <c r="D229" s="12" t="s">
        <v>155</v>
      </c>
      <c r="E229" s="12" t="s">
        <v>156</v>
      </c>
      <c r="F229" s="12" t="s">
        <v>266</v>
      </c>
      <c r="G229" s="12" t="s">
        <v>267</v>
      </c>
      <c r="H229" s="13" t="s">
        <v>481</v>
      </c>
      <c r="I229" s="5">
        <v>2294.39</v>
      </c>
    </row>
    <row r="230" spans="1:10" ht="9.75">
      <c r="A230" s="10">
        <v>2</v>
      </c>
      <c r="B230" s="23">
        <v>378</v>
      </c>
      <c r="C230" s="12" t="s">
        <v>362</v>
      </c>
      <c r="D230" s="12" t="s">
        <v>363</v>
      </c>
      <c r="E230" s="12" t="s">
        <v>364</v>
      </c>
      <c r="F230" s="12" t="s">
        <v>365</v>
      </c>
      <c r="G230" s="12" t="s">
        <v>366</v>
      </c>
      <c r="H230" s="13" t="s">
        <v>480</v>
      </c>
      <c r="I230" s="5">
        <v>1529.59</v>
      </c>
      <c r="J230" s="5">
        <f>SUM(I229:I230)</f>
        <v>3823.9799999999996</v>
      </c>
    </row>
    <row r="233" spans="3:5" ht="9.75">
      <c r="C233" s="1" t="s">
        <v>312</v>
      </c>
      <c r="D233" s="1" t="s">
        <v>283</v>
      </c>
      <c r="E233" s="2" t="s">
        <v>503</v>
      </c>
    </row>
    <row r="234" spans="1:9" ht="9.75">
      <c r="A234" s="7" t="s">
        <v>403</v>
      </c>
      <c r="B234" s="6" t="s">
        <v>0</v>
      </c>
      <c r="C234" s="6" t="s">
        <v>1</v>
      </c>
      <c r="D234" s="6" t="s">
        <v>2</v>
      </c>
      <c r="E234" s="6" t="s">
        <v>3</v>
      </c>
      <c r="F234" s="6" t="s">
        <v>4</v>
      </c>
      <c r="G234" s="6" t="s">
        <v>5</v>
      </c>
      <c r="H234" s="8" t="s">
        <v>374</v>
      </c>
      <c r="I234" s="9" t="s">
        <v>375</v>
      </c>
    </row>
    <row r="235" spans="1:9" ht="9.75">
      <c r="A235" s="10">
        <v>1</v>
      </c>
      <c r="B235" s="11">
        <v>530</v>
      </c>
      <c r="C235" s="12" t="s">
        <v>271</v>
      </c>
      <c r="D235" s="12" t="s">
        <v>117</v>
      </c>
      <c r="E235" s="12" t="s">
        <v>201</v>
      </c>
      <c r="F235" s="12" t="s">
        <v>201</v>
      </c>
      <c r="G235" s="12" t="s">
        <v>272</v>
      </c>
      <c r="H235" s="13" t="s">
        <v>484</v>
      </c>
      <c r="I235" s="5">
        <v>960.93</v>
      </c>
    </row>
    <row r="236" spans="1:9" ht="13.5" customHeight="1">
      <c r="A236" s="10">
        <v>2</v>
      </c>
      <c r="B236" s="11">
        <v>259</v>
      </c>
      <c r="C236" s="12" t="s">
        <v>207</v>
      </c>
      <c r="D236" s="12" t="s">
        <v>208</v>
      </c>
      <c r="E236" s="12" t="s">
        <v>209</v>
      </c>
      <c r="F236" s="12" t="s">
        <v>210</v>
      </c>
      <c r="G236" s="12" t="s">
        <v>211</v>
      </c>
      <c r="H236" s="2" t="s">
        <v>485</v>
      </c>
      <c r="I236" s="5">
        <v>846.53</v>
      </c>
    </row>
    <row r="237" spans="1:12" ht="9.75">
      <c r="A237" s="10">
        <v>3</v>
      </c>
      <c r="B237" s="11">
        <v>547</v>
      </c>
      <c r="C237" s="12" t="s">
        <v>222</v>
      </c>
      <c r="D237" s="12" t="s">
        <v>223</v>
      </c>
      <c r="E237" s="12" t="s">
        <v>224</v>
      </c>
      <c r="F237" s="12" t="s">
        <v>225</v>
      </c>
      <c r="G237" s="12" t="s">
        <v>226</v>
      </c>
      <c r="H237" s="13" t="s">
        <v>462</v>
      </c>
      <c r="I237" s="5">
        <v>480.46</v>
      </c>
      <c r="J237" s="5">
        <f>SUM(I235:I237)</f>
        <v>2287.92</v>
      </c>
      <c r="K237" s="25">
        <f>SUM(J179:J237)</f>
        <v>37878.25</v>
      </c>
      <c r="L237" s="27" t="s">
        <v>510</v>
      </c>
    </row>
    <row r="238" ht="9.75">
      <c r="K238" s="26" t="s">
        <v>227</v>
      </c>
    </row>
    <row r="240" spans="3:5" ht="9.75">
      <c r="C240" s="2" t="s">
        <v>313</v>
      </c>
      <c r="E240" s="2" t="s">
        <v>486</v>
      </c>
    </row>
    <row r="241" spans="1:9" ht="9.75">
      <c r="A241" s="7" t="s">
        <v>403</v>
      </c>
      <c r="B241" s="6" t="s">
        <v>0</v>
      </c>
      <c r="C241" s="6" t="s">
        <v>1</v>
      </c>
      <c r="D241" s="6" t="s">
        <v>2</v>
      </c>
      <c r="E241" s="6" t="s">
        <v>3</v>
      </c>
      <c r="F241" s="6" t="s">
        <v>4</v>
      </c>
      <c r="G241" s="6" t="s">
        <v>5</v>
      </c>
      <c r="H241" s="8" t="s">
        <v>374</v>
      </c>
      <c r="I241" s="9" t="s">
        <v>375</v>
      </c>
    </row>
    <row r="242" spans="1:9" ht="9.75">
      <c r="A242" s="10" t="s">
        <v>429</v>
      </c>
      <c r="B242" s="11">
        <v>616</v>
      </c>
      <c r="C242" s="12" t="s">
        <v>268</v>
      </c>
      <c r="D242" s="12" t="s">
        <v>117</v>
      </c>
      <c r="E242" s="12" t="s">
        <v>127</v>
      </c>
      <c r="F242" s="12" t="s">
        <v>245</v>
      </c>
      <c r="G242" s="12" t="s">
        <v>269</v>
      </c>
      <c r="H242" s="13" t="s">
        <v>487</v>
      </c>
      <c r="I242" s="5">
        <v>4000</v>
      </c>
    </row>
    <row r="243" spans="1:9" ht="9.75">
      <c r="A243" s="10" t="s">
        <v>429</v>
      </c>
      <c r="B243" s="11">
        <v>684</v>
      </c>
      <c r="C243" s="12" t="s">
        <v>168</v>
      </c>
      <c r="D243" s="12" t="s">
        <v>145</v>
      </c>
      <c r="E243" s="12" t="s">
        <v>169</v>
      </c>
      <c r="F243" s="12" t="s">
        <v>141</v>
      </c>
      <c r="G243" s="12" t="s">
        <v>142</v>
      </c>
      <c r="H243" s="2" t="s">
        <v>439</v>
      </c>
      <c r="I243" s="5">
        <v>4000</v>
      </c>
    </row>
    <row r="244" spans="1:9" ht="9.75">
      <c r="A244" s="10">
        <v>3</v>
      </c>
      <c r="B244" s="23">
        <v>394</v>
      </c>
      <c r="C244" s="12" t="s">
        <v>371</v>
      </c>
      <c r="D244" s="12" t="s">
        <v>372</v>
      </c>
      <c r="E244" s="12" t="s">
        <v>373</v>
      </c>
      <c r="F244" s="12" t="s">
        <v>367</v>
      </c>
      <c r="G244" s="12" t="s">
        <v>226</v>
      </c>
      <c r="H244" s="13" t="s">
        <v>458</v>
      </c>
      <c r="I244" s="5">
        <v>2000</v>
      </c>
    </row>
    <row r="245" spans="1:9" ht="9.75">
      <c r="A245" s="10">
        <v>4</v>
      </c>
      <c r="B245" s="11">
        <v>520</v>
      </c>
      <c r="C245" s="12" t="s">
        <v>273</v>
      </c>
      <c r="D245" s="12" t="s">
        <v>139</v>
      </c>
      <c r="E245" s="12" t="s">
        <v>274</v>
      </c>
      <c r="F245" s="12" t="s">
        <v>275</v>
      </c>
      <c r="G245" s="12" t="s">
        <v>276</v>
      </c>
      <c r="H245" s="2" t="s">
        <v>488</v>
      </c>
      <c r="I245" s="5">
        <v>1000</v>
      </c>
    </row>
    <row r="246" spans="1:9" ht="9.75">
      <c r="A246" s="10" t="s">
        <v>435</v>
      </c>
      <c r="B246" s="11">
        <v>671</v>
      </c>
      <c r="C246" s="12" t="s">
        <v>270</v>
      </c>
      <c r="D246" s="12" t="s">
        <v>198</v>
      </c>
      <c r="E246" s="12" t="s">
        <v>199</v>
      </c>
      <c r="F246" s="12" t="s">
        <v>258</v>
      </c>
      <c r="G246" s="12" t="s">
        <v>259</v>
      </c>
      <c r="H246" s="2" t="s">
        <v>483</v>
      </c>
      <c r="I246" s="5">
        <v>334</v>
      </c>
    </row>
    <row r="247" spans="1:9" ht="9.75">
      <c r="A247" s="10" t="s">
        <v>435</v>
      </c>
      <c r="B247" s="11">
        <v>686</v>
      </c>
      <c r="C247" s="12" t="s">
        <v>265</v>
      </c>
      <c r="D247" s="12" t="s">
        <v>155</v>
      </c>
      <c r="E247" s="12" t="s">
        <v>156</v>
      </c>
      <c r="F247" s="12" t="s">
        <v>266</v>
      </c>
      <c r="G247" s="12" t="s">
        <v>267</v>
      </c>
      <c r="H247" s="2" t="s">
        <v>481</v>
      </c>
      <c r="I247" s="5">
        <v>334</v>
      </c>
    </row>
    <row r="248" spans="1:12" ht="9.75">
      <c r="A248" s="10" t="s">
        <v>435</v>
      </c>
      <c r="B248" s="23">
        <v>379</v>
      </c>
      <c r="C248" s="12" t="s">
        <v>368</v>
      </c>
      <c r="D248" s="15"/>
      <c r="E248" s="15"/>
      <c r="F248" s="12" t="s">
        <v>369</v>
      </c>
      <c r="G248" s="12" t="s">
        <v>370</v>
      </c>
      <c r="H248" s="2" t="s">
        <v>489</v>
      </c>
      <c r="I248" s="5">
        <v>334</v>
      </c>
      <c r="J248" s="5">
        <f>SUM(I242:I248)</f>
        <v>12002</v>
      </c>
      <c r="K248" s="25">
        <f>SUM(J242:J248)</f>
        <v>12002</v>
      </c>
      <c r="L248" s="27" t="s">
        <v>511</v>
      </c>
    </row>
    <row r="250" spans="11:12" ht="9.75">
      <c r="K250" s="25">
        <f>SUM(K167:K248)</f>
        <v>69560.25</v>
      </c>
      <c r="L250" s="27" t="s">
        <v>512</v>
      </c>
    </row>
  </sheetData>
  <sheetProtection/>
  <printOptions/>
  <pageMargins left="0.2" right="0.2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MQHA-1</dc:creator>
  <cp:keywords/>
  <dc:description/>
  <cp:lastModifiedBy>MQHA-1</cp:lastModifiedBy>
  <cp:lastPrinted>2014-10-07T16:10:11Z</cp:lastPrinted>
  <dcterms:created xsi:type="dcterms:W3CDTF">2014-09-07T19:16:07Z</dcterms:created>
  <dcterms:modified xsi:type="dcterms:W3CDTF">2014-10-07T17:38:10Z</dcterms:modified>
  <cp:category/>
  <cp:version/>
  <cp:contentType/>
  <cp:contentStatus/>
</cp:coreProperties>
</file>